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ustomStorage/customStorage.xml" ContentType="application/vnd.wps-officedocument.customStor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7660" windowHeight="12080" activeTab="3"/>
  </bookViews>
  <sheets>
    <sheet name="人员信息（100）" sheetId="1" r:id="rId1"/>
    <sheet name="人员信息（1000）" sheetId="3" r:id="rId2"/>
    <sheet name="人员信息（10000） " sheetId="4" r:id="rId3"/>
    <sheet name="人员信息（100000）" sheetId="6" r:id="rId4"/>
  </sheets>
  <definedNames>
    <definedName name="_xlnm._FilterDatabase" localSheetId="0" hidden="1">'人员信息（100）'!$A$1:$G$41</definedName>
    <definedName name="_xlnm._FilterDatabase" localSheetId="1" hidden="1">'人员信息（1000）'!$A$1:$H$41</definedName>
    <definedName name="_xlnm._FilterDatabase" localSheetId="2" hidden="1">'人员信息（10000） '!$A$1:$H$41</definedName>
    <definedName name="_xlnm._FilterDatabase" localSheetId="3" hidden="1">'人员信息（100000）'!$A$1:$H$41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19007CB733EC4D8CA0016B6F17F681C7" descr="previewImag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6370320" y="1295400"/>
          <a:ext cx="62687200" cy="488823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" name="ID_72F1D8B2BA234EC0BB0AC4F7835FBE9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70320" y="2362835"/>
          <a:ext cx="15290800" cy="7810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A4A773C847BD4DD48EFF5F775CE6402B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70320" y="3067050"/>
          <a:ext cx="10274300" cy="637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942E8C9312BB4FB8B82A46A8D612B0AF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70320" y="3919220"/>
          <a:ext cx="10274300" cy="629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91E7ACB05BC941D893AEA86E5F1EAB7F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70320" y="431800"/>
          <a:ext cx="7289800" cy="114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1702F8530B314AC99A7602F5962230DB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70320" y="658495"/>
          <a:ext cx="7429500" cy="95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AD62726D7A45426CB643D243F40F738D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370320" y="1522095"/>
          <a:ext cx="5791200" cy="5321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6969CE29DA384F5D8FDCDEE3C5AAD6D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370320" y="6242685"/>
          <a:ext cx="6578600" cy="189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94F9BDB103FD4891B7196F1BE8D82BE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370320" y="6645910"/>
          <a:ext cx="4775200" cy="254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E40DEDF729B94C60AC930E7421301DB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370320" y="7378700"/>
          <a:ext cx="3848100" cy="3035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995E70B362ED432A859830EFA7DF0A8D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370320" y="8458200"/>
          <a:ext cx="10007600" cy="6667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B07D3F0FD92C44E785512BAA10E668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370320" y="9371965"/>
          <a:ext cx="9563100" cy="6451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D4A1E302BC504F6C8203DF3F4F5C4E9B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370320" y="10297160"/>
          <a:ext cx="10223500" cy="662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912821E592E544E1896E9A53BB5EC691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370320" y="11186795"/>
          <a:ext cx="10210800" cy="6235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EB4D004403264F048B04DC25BF5A07F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370320" y="32316420"/>
          <a:ext cx="8877300" cy="125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EB2F8CD3637B4741B55ED7E6208E3FE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370320" y="32539940"/>
          <a:ext cx="8394700" cy="7696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4542F0E7B9104FB29C51E9E077D9DBFB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370320" y="33792160"/>
          <a:ext cx="8890000" cy="8064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D3F418F98EB74885851A27D97004DEE8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370320" y="35031045"/>
          <a:ext cx="8458200" cy="8216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8CC361ACE4484D9C86B42C4783E9BFCB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370320" y="36356925"/>
          <a:ext cx="8470900" cy="759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55B90AB42EE44A55A875BDEB49A8FC3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370320" y="37581840"/>
          <a:ext cx="9131300" cy="8597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78A6A46272994B808FC1A8E5CDB6BAB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370320" y="38867080"/>
          <a:ext cx="8597900" cy="8191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28E6B82BADB84194957DA87FAFB7B4D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370320" y="40807640"/>
          <a:ext cx="7404100" cy="1587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5ECBB6A15A174F92956FBFDF3348CAEC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370320" y="41111805"/>
          <a:ext cx="6819900" cy="67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95FDDDD013D64BD1970BDE41C1546BD7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370320" y="41335325"/>
          <a:ext cx="5588000" cy="2616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5FE93BF00A2D4C7095B6846DFCE0DF14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370320" y="41981755"/>
          <a:ext cx="4762500" cy="4127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" name="ID_8758716405814EE183189BAFFE65F13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370320" y="43166030"/>
          <a:ext cx="9588500" cy="6591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3FEAE6233F5D432FB9036F2A5C0E8A8D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370320" y="44108370"/>
          <a:ext cx="10312400" cy="715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F3FED0DC487142B3A0F1F4BA6849B60F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370320" y="45058965"/>
          <a:ext cx="10172700" cy="698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" name="ID_B1ED91EDBF46491DBA7746E7D8D8AF18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370320" y="49150270"/>
          <a:ext cx="5080000" cy="229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" name="ID_62AD24A89E1246D695565809F5B413E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6370320" y="49775745"/>
          <a:ext cx="4521200" cy="88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E9033EEC4E2F426EA61F2881273CC635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370320" y="50976530"/>
          <a:ext cx="8128000" cy="8432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" name="ID_F8477351D58F48769830FDB2C0EA5190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370320" y="52391310"/>
          <a:ext cx="7759700" cy="7480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" name="ID_E9F8DD12E51B416FA5E8E294481F506F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370320" y="53707030"/>
          <a:ext cx="7912100" cy="7886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" name="ID_027D667EAB954E2F945C7A52037645C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370320" y="55067200"/>
          <a:ext cx="7823200" cy="7950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3" name="ID_CC0BB013708B4B79A5C42357BAA925B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370320" y="66235580"/>
          <a:ext cx="14605000" cy="767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5" name="ID_1519221B8E594F52903C3B27310C2F46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370320" y="60713620"/>
          <a:ext cx="4889500" cy="3657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6" name="ID_A6949D7757804678BA620AD2B335103D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370320" y="47718345"/>
          <a:ext cx="18173700" cy="744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7" name="ID_0A663E4246554FED890732607F03750A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6370320" y="20940395"/>
          <a:ext cx="14046200" cy="8737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9" name="ID_E18F850405984BCEAC6A84545F6785B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6370320" y="6242685"/>
          <a:ext cx="10591800" cy="6502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0" name="ID_34B6D2B7B7BE464BBBBBE03A6C449286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6370320" y="12868910"/>
          <a:ext cx="9550400" cy="6819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" name="ID_CA6978A44EFF48BCB4CD45CDACB170C2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5502275" y="17169130"/>
          <a:ext cx="9753600" cy="2692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" name="ID_B06010EA98C44A4F90C48C92CB6B257D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6422390" y="17169130"/>
          <a:ext cx="8775700" cy="334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2" name="ID_311ACB0D67AC4AD493F897974905E565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5502275" y="17697450"/>
          <a:ext cx="6057900" cy="325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3" name="ID_E96C02BD55B24F8EA731A5A5B489E08C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6422390" y="17697450"/>
          <a:ext cx="6985000" cy="5473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4" name="ID_B846C88B712A4A438AFF6DC78C66519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5502275" y="18769965"/>
          <a:ext cx="5118100" cy="6096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5" name="ID_9EEF9F0532104A739BA3ABE6AF987711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6422390" y="18769965"/>
          <a:ext cx="7327900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6" name="ID_D0EA789147C148BAACB1981269B22A0C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5502275" y="20047585"/>
          <a:ext cx="5118100" cy="591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7" name="ID_12F53C0B82204AB99F0EE94DA1BE9C6E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6422390" y="20047585"/>
          <a:ext cx="8801100" cy="723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8" name="ID_B913DFB3FCC14BC19FD87F32AF2E6645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5502275" y="21172170"/>
          <a:ext cx="5067300" cy="5346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9" name="ID_DF247554A19641F5BA20A2305999F1B8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6422390" y="21172170"/>
          <a:ext cx="8470900" cy="579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6" name="ID_141D63CE4AB0423190D9E833D002788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502275" y="13868400"/>
          <a:ext cx="10452100" cy="4229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7" name="ID_66F197A61B3346F9B231F1968B24C647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6422390" y="13868400"/>
          <a:ext cx="8750300" cy="4495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8" name="ID_65BC62CCA7A84F56B0C44B18F423D2E8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502275" y="14576425"/>
          <a:ext cx="7277100" cy="3556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9" name="ID_AC9EF17B00034299A5182000B0BC2EBC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6422390" y="14576425"/>
          <a:ext cx="5245100" cy="92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0" name="ID_5DFFC17853BD45F99D7D242723B04B7F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502275" y="15033625"/>
          <a:ext cx="7150100" cy="342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1" name="ID_0200CA5FC73647F5B23FCE894EC1A7CE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6422390" y="15033625"/>
          <a:ext cx="4826000" cy="600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2" name="ID_DFAD2AE900E2419CA5F2F6D55A45586D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502275" y="16728440"/>
          <a:ext cx="7251700" cy="408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3" name="ID_0D913B4AC600454C83D24734AF25401A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6422390" y="16728440"/>
          <a:ext cx="8318500" cy="8432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4" name="ID_F5FDD19C1F4B41E69E9738520F543DED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502275" y="18111470"/>
          <a:ext cx="7162800" cy="571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5" name="ID_88F7DA440B6B465CB215E81388A5C757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6422390" y="18111470"/>
          <a:ext cx="7226300" cy="5422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6" name="ID_6B2DBBEBE657499AA31148CB5578B9C9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502275" y="20042505"/>
          <a:ext cx="5143500" cy="535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7" name="ID_C1A72278D51F4C6FA1341361B0F8EA14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6422390" y="20042505"/>
          <a:ext cx="8978900" cy="7505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8" name="ID_9D26091C54A44714A7B9DAB7E570ABBA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6422390" y="21185505"/>
          <a:ext cx="8966200" cy="7353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9" name="ID_C9543571EED14873A45AEAE427790CEB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5502275" y="21325205"/>
          <a:ext cx="5143500" cy="6083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0" name="ID_B5B18E7639F04CC18A99D7F742F53124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5502275" y="22607905"/>
          <a:ext cx="8470900" cy="252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1" name="ID_7FD6B557290542569A77207D36BEC038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6422390" y="22446615"/>
          <a:ext cx="8750300" cy="7886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0" name="ID_0533CE3C22414E57A9CDC81148F74230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5502275" y="13982700"/>
          <a:ext cx="10071100" cy="699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1" name="ID_8BBC1DF7EF29400FB520FDFCFAA1D612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6422390" y="13982700"/>
          <a:ext cx="6413500" cy="850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2" name="ID_9C5526755A134E3FA943B2F845F468D6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5502275" y="15788005"/>
          <a:ext cx="7213600" cy="722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3" name="ID_C96CCA2A684C4BD8A7F38F7BD686E97A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6422390" y="15788005"/>
          <a:ext cx="6781800" cy="8305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4" name="ID_3FF780BD3D48438686C7753082CA56EC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5502275" y="17455515"/>
          <a:ext cx="7289800" cy="6883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5" name="ID_AF6E858296EE4FFAA4D89779CE9BDAD1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6422390" y="17455515"/>
          <a:ext cx="6845300" cy="910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2" name="ID_C34B8F1F0EE3427383E0AF4EACF25D48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5502275" y="5875020"/>
          <a:ext cx="8204200" cy="382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3" name="ID_944735A4EE84455FBFA024C4DA090EB4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6422390" y="5875020"/>
          <a:ext cx="8483600" cy="8102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4" name="ID_2AF032963051454EB17C48966ABD339A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5502275" y="7178675"/>
          <a:ext cx="8470900" cy="5219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5" name="ID_974EBFC50B014A57963233062F2B5A37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6422390" y="7178675"/>
          <a:ext cx="8445500" cy="850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6" name="ID_50B80FE6F089425A80A94D2958D3AC6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5502275" y="8552815"/>
          <a:ext cx="8280400" cy="2997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7" name="ID_CD6F6B05494944028AA95C11EE5134F5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6422390" y="8552815"/>
          <a:ext cx="8826500" cy="9131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8" name="ID_2A962612B1DB4F6E84EB0A189A4A255C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5502275" y="9963785"/>
          <a:ext cx="8255000" cy="5181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9" name="ID_0664199693B443BAA29F119E7451C55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6422390" y="9963785"/>
          <a:ext cx="9258300" cy="9245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0" name="ID_D99302E665E5442792802FA409474EFB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5502275" y="11326495"/>
          <a:ext cx="8343900" cy="6527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1" name="ID_AB345FC3175F46DC94197E7C80B02B0C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6422390" y="11326495"/>
          <a:ext cx="8978900" cy="6654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2" name="ID_6B2CDC0CD0E14DFCB4BBF1F24452B21B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5502275" y="12341225"/>
          <a:ext cx="8318500" cy="633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3" name="ID_1B34542026454625B780DA0B93817721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6422390" y="12341225"/>
          <a:ext cx="9182100" cy="910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4" name="ID_60BA6498EE1944CAA7A638EAE7AEB7D8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5502275" y="13694410"/>
          <a:ext cx="8242300" cy="3937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5" name="ID_8E948AECB57D480090767A102A877F21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6422390" y="13694410"/>
          <a:ext cx="9156700" cy="9296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6" name="ID_D2FC4856FE11483BB78E58F251E60016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5502275" y="15079345"/>
          <a:ext cx="8191500" cy="5892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" name="ID_ED38123C79514BE4B765C5ABBEE84833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6422390" y="15079345"/>
          <a:ext cx="9321800" cy="9271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" name="ID_4EA1488E791E43B2BB2158FFD9B664E7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5502275" y="3045460"/>
          <a:ext cx="10109200" cy="3911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" name="ID_D4C7A952C20E4114B273EDE858754391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6422390" y="3045460"/>
          <a:ext cx="5537200" cy="66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" name="ID_A30C22A688894005A1A42D7647DB1126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5502275" y="3410585"/>
          <a:ext cx="36830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1" name="ID_411231D67BF7487FAA096342051750D4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6422390" y="3410585"/>
          <a:ext cx="5334000" cy="62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2" name="ID_2C59EB7050F54198ADFA96AC7401303C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5502275" y="3705225"/>
          <a:ext cx="8204200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3" name="ID_F8C545E835794348841CEC93D90D7177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6422390" y="3705225"/>
          <a:ext cx="4114800" cy="463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4" name="ID_9606C07D68A34D59BE315D6939DAFB9E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5502275" y="5240020"/>
          <a:ext cx="9956800" cy="2578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5" name="ID_9B1EBA65EF3647F48B1A62DA308EC210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6422390" y="5240020"/>
          <a:ext cx="8902700" cy="7137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6" name="ID_18C732D3C5E34ADBA32C4CEB3ABE3CD9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5502275" y="6336665"/>
          <a:ext cx="9042400" cy="219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8" name="ID_BDF02F57392E457CAA082DC2819F252F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6422390" y="6336665"/>
          <a:ext cx="8699500" cy="560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9" name="ID_80DE78B976A143C3B5FC53E7F1650C93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5502275" y="7220585"/>
          <a:ext cx="8928100" cy="218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0" name="ID_FD04EC2851964BF883ABBDD7A045C8C4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6422390" y="7220585"/>
          <a:ext cx="8737600" cy="6921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7" name="ID_D3F2C334FDB3460A9DE3A49708FA95D1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5502275" y="8304530"/>
          <a:ext cx="9169400" cy="182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1" name="ID_97104C0F4F484A85B6AED6368AA7BE34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6422390" y="8304530"/>
          <a:ext cx="9118600" cy="632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2" name="ID_FAC1DC45CCA84F7CBC62033DBD272528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5502275" y="9255125"/>
          <a:ext cx="9080500" cy="2857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3" name="ID_FF0288C1AC8A4BED8C505D0BBE79CCC9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6422390" y="9255125"/>
          <a:ext cx="8839200" cy="6731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4" name="ID_7648F7EC3BF64329AE23333B2ACDA59C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5502275" y="215900"/>
          <a:ext cx="10388600" cy="2273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5" name="ID_B6D96BDBB8254FCDBDB98467E41412BF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6422390" y="215900"/>
          <a:ext cx="7404100" cy="533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6" name="ID_B00D28BC85EA4A4287917ACA75D72C3F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5502275" y="1202690"/>
          <a:ext cx="4203700" cy="1384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7" name="ID_36019FF0A3814E56970913881CBFE26C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6422390" y="1202690"/>
          <a:ext cx="8674100" cy="6756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0" name="ID_143C61AD4D4B47D39161E6A524C2374F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5502275" y="2066290"/>
          <a:ext cx="10896600" cy="502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1" name="ID_EC2FD072B8B54E15A26391F4BEECA93E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6422390" y="2066290"/>
          <a:ext cx="8674100" cy="689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2" name="ID_1DE72F263FE641DC9EB9FC11E524D813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5502275" y="3356610"/>
          <a:ext cx="6337300" cy="1409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3" name="ID_EC9CE7D64E3D4208BCC3066497642059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6422390" y="3356610"/>
          <a:ext cx="10388600" cy="7124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4" name="ID_C42183C8C31C446CBF92686BFE8499C4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6422390" y="4297045"/>
          <a:ext cx="6604000" cy="718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5" name="ID_DE7CD6E31DF94BF2A1E57CAEE53FDFE7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5502275" y="4297045"/>
          <a:ext cx="2870200" cy="87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6" name="ID_03088490554D4981A84B5E153895B329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5502275" y="5780405"/>
          <a:ext cx="2882900" cy="774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7" name="ID_CA19FB135B6944DE8FB1D0D6189CD500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6422390" y="5780405"/>
          <a:ext cx="10388600" cy="6934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8" name="ID_C1215575CD004AE1B84572043CE2F2B5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5502275" y="6696075"/>
          <a:ext cx="5829300" cy="1003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9" name="ID_1055E03FE3794ADF803C7831900D34BC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6422390" y="6696075"/>
          <a:ext cx="10337800" cy="6934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0" name="ID_509D447F3F234B9D9D065F1D91D5544B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5502275" y="7616190"/>
          <a:ext cx="6362700" cy="509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1" name="ID_C9E539172C3446BCB9F804020C2CBB7C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6422390" y="7616190"/>
          <a:ext cx="10566400" cy="629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2" name="ID_01A11A1EBEAB489CA62DFE732B912739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5502275" y="215900"/>
          <a:ext cx="10401300" cy="2235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3" name="ID_53F119433D93429782334C46F0DFE891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6422390" y="215900"/>
          <a:ext cx="4978400" cy="5651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4" name="ID_9F859B8480DC48868CD6EB09A1AF6564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5502275" y="1762760"/>
          <a:ext cx="3886200" cy="127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5" name="ID_81352B88126D40349162826E6A78C899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6422390" y="1762760"/>
          <a:ext cx="6858000" cy="334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6" name="ID_E94556C10F464A2088FE3186A2890A21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5502275" y="2434590"/>
          <a:ext cx="6299200" cy="3962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7" name="ID_E170333AD2094683A818AF291BA460C4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6422390" y="2434590"/>
          <a:ext cx="8356600" cy="5321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8" name="ID_75E487ACBB934F93A17EEBAC3570D191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5502275" y="3308985"/>
          <a:ext cx="6985000" cy="3962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0" name="ID_979BDBEA8EC64C85830031A5BE03BBAD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6422390" y="3308985"/>
          <a:ext cx="6045200" cy="5486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1" name="ID_9A18C13BBF6042A6AABDBA4F82CFFBB3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5502275" y="4548505"/>
          <a:ext cx="3073400" cy="850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2" name="ID_E1956D03829F46F4B225A769DEDFCC72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6422390" y="4548505"/>
          <a:ext cx="9893300" cy="5930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3" name="ID_2B3E4D54EBF443A7B66A756B894E02C2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5502275" y="5372100"/>
          <a:ext cx="10414000" cy="563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4" name="ID_0DA5C240A14D47AEB6975B7C7D1F89E0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6422390" y="5372100"/>
          <a:ext cx="10337800" cy="6756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5" name="ID_16DCF1BCD8BB4A2E9656D241B89085E5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5502275" y="6268720"/>
          <a:ext cx="6159500" cy="1206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6" name="ID_FF8F501A2A7B432DB0F8AD1132AF1CFD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6422390" y="6268720"/>
          <a:ext cx="10756900" cy="6781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7" name="ID_FC349C7D74F144CBB0DC90F85A30FE01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5502275" y="7134225"/>
          <a:ext cx="5880100" cy="1841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8" name="ID_49DDF4CDCB9048C1804B4FA693849EFE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5502275" y="7566025"/>
          <a:ext cx="8940800" cy="3390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9" name="ID_FAA2A5215B8643A7A8CF5C0D1A69B21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6422390" y="7134225"/>
          <a:ext cx="10210800" cy="660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0" name="ID_7847CEDE316C48A4A332056ACA166DDB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6422390" y="8021955"/>
          <a:ext cx="4381500" cy="236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1" name="ID_62BE63DEC048455D84F1932C50411567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5502275" y="8764270"/>
          <a:ext cx="3238500" cy="698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2" name="ID_180A0FB03E4F44C69E1808737918425C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6422390" y="8764270"/>
          <a:ext cx="6337300" cy="584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3" name="ID_E127694F17BE4802B21FC707D86A9DE1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5502275" y="9058910"/>
          <a:ext cx="72898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4" name="ID_68E5B15F74C5462C94F1C39673A00388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6422390" y="9058910"/>
          <a:ext cx="6134100" cy="4572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5" name="ID_FB59FCECE9A342D49406BAB4E3E59D17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5502275" y="10079355"/>
          <a:ext cx="6845300" cy="749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6" name="ID_9F0478D4F6E444A5AA1D68613FEFE5B8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6422390" y="10079355"/>
          <a:ext cx="9093200" cy="6616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7" name="ID_6C6FD02EC4094D0D8143380431B1C841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5502275" y="11076305"/>
          <a:ext cx="2501900" cy="60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8" name="ID_09109B2882914259ACD4BC53E234B10A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6422390" y="11076305"/>
          <a:ext cx="5372100" cy="690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9" name="ID_0D610A0FC13848FC96E214E2546408F8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5502275" y="12826365"/>
          <a:ext cx="2374900" cy="698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0" name="ID_2233EC6331334785BF27E16089834DA6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6422390" y="12826365"/>
          <a:ext cx="8978900" cy="6832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1" name="ID_AA19C488A4B34A1C92A7B5157FF43A1F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5502275" y="13868400"/>
          <a:ext cx="6096000" cy="67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2" name="ID_E17ED8B9A84D4FD49E9A69C30C9F493A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6422390" y="13868400"/>
          <a:ext cx="8890000" cy="6807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3" name="ID_0A00E290499546D99589328CDF06D757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5502275" y="14916785"/>
          <a:ext cx="8978900" cy="2578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4" name="ID_8F0571886FB448ACA2847653278F3A8D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6422390" y="14916785"/>
          <a:ext cx="9105900" cy="6819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5" name="ID_DAA1045AF0FE4762848FCBA4F04787A4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5502275" y="15942310"/>
          <a:ext cx="10312400" cy="347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6" name="ID_AC9DAEDE358348D7A053CBAD9C213FF5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6422390" y="15942310"/>
          <a:ext cx="8547100" cy="8343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7" name="ID_45B7056A867149D4BF13FFA477D247B6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5502275" y="17274540"/>
          <a:ext cx="3797300" cy="812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8" name="ID_2AF288A7DED94664BEA64A76EC60FBB0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6422390" y="17274540"/>
          <a:ext cx="8026400" cy="410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9" name="ID_BB9A47FBF7474F75A84D7ACCFB155056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5502275" y="17979390"/>
          <a:ext cx="6654800" cy="1193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0" name="ID_C82F44FA2CE94649A7314702940B482F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6422390" y="17979390"/>
          <a:ext cx="8305800" cy="624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1" name="ID_9390EDD6A58146D383F912947BC7482B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5502275" y="19009360"/>
          <a:ext cx="6565900" cy="1016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2" name="ID_8346B5EFAC5D4EEE8548C09EA328F687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6422390" y="19009360"/>
          <a:ext cx="8585200" cy="8407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3" name="ID_59B0BEF54C08469F95A8A08F84CBFE1B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5502275" y="20345400"/>
          <a:ext cx="2832100" cy="685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4" name="ID_13618DA88C8B4EDB838D76085C24A297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6422390" y="20345400"/>
          <a:ext cx="8102600" cy="6464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5" name="ID_774793A1E6EA4C8AA5F4D53C8BD7328F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5502275" y="21436965"/>
          <a:ext cx="2755900" cy="774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6" name="ID_9EF7857089DE4060BC947DB6C90A48CB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6422390" y="21436965"/>
          <a:ext cx="8470900" cy="8470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7" name="ID_6DD257145C1A4EBAB09347968A2854C5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5502275" y="22801580"/>
          <a:ext cx="6705600" cy="109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8" name="ID_BF7DF2E0E6304080AEB8BB695B8696D9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6422390" y="22801580"/>
          <a:ext cx="8547100" cy="8521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9" name="ID_E78C3FE89B0E410D854FD3DC3973EA05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5502275" y="24161750"/>
          <a:ext cx="8470900" cy="2349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0" name="ID_8ACCA81201D74EE59AAB31876E32847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6422390" y="24161750"/>
          <a:ext cx="9105900" cy="850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1" name="ID_0CD7DAA81C754CD9B936C9DB8C860440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5502275" y="25437465"/>
          <a:ext cx="10591800" cy="433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2" name="ID_AFBA83477B624BAE85B568047D9B157B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6422390" y="25437465"/>
          <a:ext cx="6934200" cy="4584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3" name="ID_F1ED91C000CD4A809CC5BAC3EE4DDC95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5502275" y="26344245"/>
          <a:ext cx="3733800" cy="80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4" name="ID_7683445CFC264DE8B8E5B91BC58761F8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6422390" y="26344245"/>
          <a:ext cx="6832600" cy="1117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5" name="ID_1EBA9C3DDAE84185A363AC00D15EFB77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5502275" y="26579830"/>
          <a:ext cx="6438900" cy="106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6" name="ID_33DE8DAE819944C991A5BB40523AF38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6422390" y="26579830"/>
          <a:ext cx="7023100" cy="7988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7" name="ID_048388A4211F4B899C4F076887FE5292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5502275" y="28129865"/>
          <a:ext cx="6438900" cy="1079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8" name="ID_2609C5AE01774867B61AB9CCBDB03463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6422390" y="28129865"/>
          <a:ext cx="6946900" cy="842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9" name="ID_DCF0B0B070F341B196F98D3929959BE9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5502275" y="29780230"/>
          <a:ext cx="2882900" cy="80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0" name="ID_7657190593CC415B9510C9E055C1E976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6422390" y="29780230"/>
          <a:ext cx="7162800" cy="828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1" name="ID_9DF8AE4C48C345BAA98F9CE877B6F5C4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5502275" y="31355030"/>
          <a:ext cx="2844800" cy="80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2" name="ID_4892A0A74B764CAEAD10F687A0C4067E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6422390" y="31355030"/>
          <a:ext cx="73279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3" name="ID_D0D1690C4975421CBBE6A3E5522B69B9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5502275" y="32885380"/>
          <a:ext cx="6388100" cy="1193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4" name="ID_24DC580CF39D4AC3A309173CE69A94FC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6422390" y="32885380"/>
          <a:ext cx="7086600" cy="8013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5" name="ID_98EFA7902AC04D859193D34FCC0D85DD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5502275" y="34426525"/>
          <a:ext cx="6096000" cy="1701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6" name="ID_184226AEAD5E4A36B351401FF6274FD4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6422390" y="34426525"/>
          <a:ext cx="7302500" cy="699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7" name="ID_5D74C0C3E50345EDAD428E06BE715B2A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5502275" y="35734625"/>
          <a:ext cx="8432800" cy="241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8" name="ID_2F02D043AE33429AA8805BEF8FFF8DD9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6422390" y="35734625"/>
          <a:ext cx="5092700" cy="3898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9" name="ID_014222253A3D4668A09C0E6202AF39E4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5502275" y="36782375"/>
          <a:ext cx="3797300" cy="88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0" name="ID_355BA0C3CB6A4C0285598745DE401D7A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6422390" y="36782375"/>
          <a:ext cx="7086600" cy="1041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1" name="ID_4D96B43DAC1F4D1CB1F879D7BE25E783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5502275" y="37009070"/>
          <a:ext cx="6985000" cy="1130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2" name="ID_6B05375A7215436194FA84A0C28ADD3E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6422390" y="37009070"/>
          <a:ext cx="6642100" cy="2730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3" name="ID_EDA4B9D444CB42FF854DD34E72D7207D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5502275" y="37656770"/>
          <a:ext cx="6997700" cy="128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4" name="ID_20C1E9AE678D4923B2AE2CEDE8FB169A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6422390" y="37656770"/>
          <a:ext cx="8686800" cy="7924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5" name="ID_6617664D34E743B48E30D19B23652A19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5502275" y="38902640"/>
          <a:ext cx="2908300" cy="88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7" name="ID_72CD4472BC1A42E79DE89FBD48B8267E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5502275" y="39592885"/>
          <a:ext cx="2984500" cy="80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8" name="ID_0E5990CA25F9482389580B7682E255EF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6422390" y="38902640"/>
          <a:ext cx="8585200" cy="6692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9" name="ID_2D72A175EEE54538ABE1B3B6D2C9F7A0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6422390" y="39969440"/>
          <a:ext cx="8712200" cy="791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0" name="ID_F22E1CF45FED46B2BA48E7F06C1919F1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5502275" y="41209595"/>
          <a:ext cx="4432300" cy="1155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1" name="ID_A4B108F2F7D545E5B1408DC73C93CCD2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6422390" y="41209595"/>
          <a:ext cx="8864600" cy="8064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2" name="ID_BD7468EC50A6416BA44DBA62E7F7154B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5502275" y="42452290"/>
          <a:ext cx="5295900" cy="229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3" name="ID_64B17C0A40B5454AAFCD85C55E74663C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6422390" y="42452290"/>
          <a:ext cx="8826500" cy="763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4" name="ID_E1EFE131B7004E23A24C0E40DBE460AE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5502275" y="11991340"/>
          <a:ext cx="8648700" cy="243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5" name="ID_124B13499B7041D3A1ADD6E3FD1D3CD9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6422390" y="11991340"/>
          <a:ext cx="7899400" cy="2476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6" name="ID_3DA02B96EBE34DDF9021BF4C7B3536EE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5502275" y="12429490"/>
          <a:ext cx="3784600" cy="82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7" name="ID_63F54D53843541AC9AE955A75463D873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6422390" y="12429490"/>
          <a:ext cx="6502400" cy="177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8" name="ID_0B08A1BD092A42E79E2578A68C9D1D3B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5502275" y="12813665"/>
          <a:ext cx="7099300" cy="132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9" name="ID_8CAD9976734542509C0586A301942313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6422390" y="12813665"/>
          <a:ext cx="6997700" cy="4140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0" name="ID_2E347CD5442A4DDDA24B27831717B688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5502275" y="13627100"/>
          <a:ext cx="6934200" cy="124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1" name="ID_89C9532755834ED2B8D6BC225D25E18E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6422390" y="13627100"/>
          <a:ext cx="8724900" cy="7924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2" name="ID_60FA5FF1560B4CB0B6FA9F7FFB7B63D0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5502275" y="14867890"/>
          <a:ext cx="3022600" cy="850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3" name="ID_890D580A029C4504A0846AE9E84C4D3C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6422390" y="14867890"/>
          <a:ext cx="8674100" cy="617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4" name="ID_99A60D89232B4D8D8DE5B9F97A779856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5502275" y="15843250"/>
          <a:ext cx="2882900" cy="850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5" name="ID_0743B640EFEB430289D6693D3364C29C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6422390" y="15843250"/>
          <a:ext cx="8699500" cy="789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6" name="ID_E6B9A32C9F1B4F969CE89E49C8AFAA60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5502275" y="16706850"/>
          <a:ext cx="4394200" cy="1079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7" name="ID_1CDFE6E982C94B288F219703DF8CC253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6422390" y="16910050"/>
          <a:ext cx="8636000" cy="6616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8" name="ID_8DCE019202D5428DA25F52D492342726"/>
        <xdr:cNvPicPr>
          <a:picLocks noChangeAspect="1"/>
        </xdr:cNvPicPr>
      </xdr:nvPicPr>
      <xdr:blipFill>
        <a:blip r:embed="rId216"/>
        <a:stretch>
          <a:fillRect/>
        </a:stretch>
      </xdr:blipFill>
      <xdr:spPr>
        <a:xfrm>
          <a:off x="5502275" y="18192750"/>
          <a:ext cx="4419600" cy="207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9" name="ID_A81F689E9E144F3F8DEBECA283B21F27"/>
        <xdr:cNvPicPr>
          <a:picLocks noChangeAspect="1"/>
        </xdr:cNvPicPr>
      </xdr:nvPicPr>
      <xdr:blipFill>
        <a:blip r:embed="rId217"/>
        <a:stretch>
          <a:fillRect/>
        </a:stretch>
      </xdr:blipFill>
      <xdr:spPr>
        <a:xfrm>
          <a:off x="6422390" y="18192750"/>
          <a:ext cx="8610600" cy="8039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8" name="ID_70E84EE0D0654AC6B0F30C07BCC1FBD7"/>
        <xdr:cNvPicPr>
          <a:picLocks noChangeAspect="1"/>
        </xdr:cNvPicPr>
      </xdr:nvPicPr>
      <xdr:blipFill>
        <a:blip r:embed="rId218"/>
        <a:stretch>
          <a:fillRect/>
        </a:stretch>
      </xdr:blipFill>
      <xdr:spPr>
        <a:xfrm>
          <a:off x="5502275" y="9154160"/>
          <a:ext cx="10426700" cy="3949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9" name="ID_09F4A9B0CEE844CC9C9A26C347742C85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6422390" y="9154160"/>
          <a:ext cx="8509000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9" name="ID_FFE51C5975CB4679B2BCF541982F2AB6"/>
        <xdr:cNvPicPr>
          <a:picLocks noChangeAspect="1"/>
        </xdr:cNvPicPr>
      </xdr:nvPicPr>
      <xdr:blipFill>
        <a:blip r:embed="rId220"/>
        <a:stretch>
          <a:fillRect/>
        </a:stretch>
      </xdr:blipFill>
      <xdr:spPr>
        <a:xfrm>
          <a:off x="5502275" y="9511665"/>
          <a:ext cx="3937000" cy="965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6" name="ID_DD9DDBCC3AED4F1A946B5B0285EA6FCE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6422390" y="9511665"/>
          <a:ext cx="6743700" cy="4114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0" name="ID_0390A1D85AE54AF9A5398035D06B7068"/>
        <xdr:cNvPicPr>
          <a:picLocks noChangeAspect="1"/>
        </xdr:cNvPicPr>
      </xdr:nvPicPr>
      <xdr:blipFill>
        <a:blip r:embed="rId222"/>
        <a:stretch>
          <a:fillRect/>
        </a:stretch>
      </xdr:blipFill>
      <xdr:spPr>
        <a:xfrm>
          <a:off x="5502275" y="10349865"/>
          <a:ext cx="8483600" cy="71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1" name="ID_AEE8C466C30C44C5B3691BAFACE10C80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6422390" y="10349865"/>
          <a:ext cx="9055100" cy="7429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2" name="ID_8BE160D7E6824CF5A7D5775DC467868B"/>
        <xdr:cNvPicPr>
          <a:picLocks noChangeAspect="1"/>
        </xdr:cNvPicPr>
      </xdr:nvPicPr>
      <xdr:blipFill>
        <a:blip r:embed="rId224"/>
        <a:stretch>
          <a:fillRect/>
        </a:stretch>
      </xdr:blipFill>
      <xdr:spPr>
        <a:xfrm>
          <a:off x="5502275" y="11471910"/>
          <a:ext cx="7645400" cy="774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3" name="ID_9230F4ADA95B4DAB9E7648051D70279A"/>
        <xdr:cNvPicPr>
          <a:picLocks noChangeAspect="1"/>
        </xdr:cNvPicPr>
      </xdr:nvPicPr>
      <xdr:blipFill>
        <a:blip r:embed="rId225"/>
        <a:stretch>
          <a:fillRect/>
        </a:stretch>
      </xdr:blipFill>
      <xdr:spPr>
        <a:xfrm>
          <a:off x="6422390" y="11471910"/>
          <a:ext cx="6007100" cy="7810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4" name="ID_C3CB1D31B21144679299FA75DF28B4C3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5502275" y="13241020"/>
          <a:ext cx="2755900" cy="80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5" name="ID_126674A5F08D43BA8E152308D326B2D9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6422390" y="13241020"/>
          <a:ext cx="7137400" cy="5664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6" name="ID_C3594CBDDE434DEC9CF4E80801D32012"/>
        <xdr:cNvPicPr>
          <a:picLocks noChangeAspect="1"/>
        </xdr:cNvPicPr>
      </xdr:nvPicPr>
      <xdr:blipFill>
        <a:blip r:embed="rId228"/>
        <a:stretch>
          <a:fillRect/>
        </a:stretch>
      </xdr:blipFill>
      <xdr:spPr>
        <a:xfrm>
          <a:off x="5502275" y="14326870"/>
          <a:ext cx="2806700" cy="723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7" name="ID_7A3FAD766495474F872B6F36D4C1FD79"/>
        <xdr:cNvPicPr>
          <a:picLocks noChangeAspect="1"/>
        </xdr:cNvPicPr>
      </xdr:nvPicPr>
      <xdr:blipFill>
        <a:blip r:embed="rId229"/>
        <a:stretch>
          <a:fillRect/>
        </a:stretch>
      </xdr:blipFill>
      <xdr:spPr>
        <a:xfrm>
          <a:off x="6422390" y="14326870"/>
          <a:ext cx="7073900" cy="8191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8" name="ID_4628DF1ACD6640F195E6BAA036EDF7BE"/>
        <xdr:cNvPicPr>
          <a:picLocks noChangeAspect="1"/>
        </xdr:cNvPicPr>
      </xdr:nvPicPr>
      <xdr:blipFill>
        <a:blip r:embed="rId230"/>
        <a:stretch>
          <a:fillRect/>
        </a:stretch>
      </xdr:blipFill>
      <xdr:spPr>
        <a:xfrm>
          <a:off x="5502275" y="15904210"/>
          <a:ext cx="6451600" cy="1117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9" name="ID_451002977374434891D0846F1C3EEEA8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6422390" y="15904210"/>
          <a:ext cx="8064500" cy="7086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0" name="ID_323CD45DBEDA4B6AA31AA3AC0A4840CA"/>
        <xdr:cNvPicPr>
          <a:picLocks noChangeAspect="1"/>
        </xdr:cNvPicPr>
      </xdr:nvPicPr>
      <xdr:blipFill>
        <a:blip r:embed="rId232"/>
        <a:stretch>
          <a:fillRect/>
        </a:stretch>
      </xdr:blipFill>
      <xdr:spPr>
        <a:xfrm>
          <a:off x="5502275" y="17104995"/>
          <a:ext cx="9893300" cy="210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1" name="ID_248AB1D401B5467FB1090C231921141B"/>
        <xdr:cNvPicPr>
          <a:picLocks noChangeAspect="1"/>
        </xdr:cNvPicPr>
      </xdr:nvPicPr>
      <xdr:blipFill>
        <a:blip r:embed="rId233"/>
        <a:stretch>
          <a:fillRect/>
        </a:stretch>
      </xdr:blipFill>
      <xdr:spPr>
        <a:xfrm>
          <a:off x="5502275" y="6245860"/>
          <a:ext cx="10325100" cy="345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2" name="ID_9CDD97BDC8C9401CA646926E4E24570B"/>
        <xdr:cNvPicPr>
          <a:picLocks noChangeAspect="1"/>
        </xdr:cNvPicPr>
      </xdr:nvPicPr>
      <xdr:blipFill>
        <a:blip r:embed="rId234"/>
        <a:stretch>
          <a:fillRect/>
        </a:stretch>
      </xdr:blipFill>
      <xdr:spPr>
        <a:xfrm>
          <a:off x="6422390" y="17198975"/>
          <a:ext cx="7327900" cy="8407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3" name="ID_4DE1918CB84C4A1CA37EE23686F39FB4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6422390" y="6245860"/>
          <a:ext cx="8369300" cy="759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4" name="ID_14DBAAC7811A42539951B959F79528B6"/>
        <xdr:cNvPicPr>
          <a:picLocks noChangeAspect="1"/>
        </xdr:cNvPicPr>
      </xdr:nvPicPr>
      <xdr:blipFill>
        <a:blip r:embed="rId236"/>
        <a:stretch>
          <a:fillRect/>
        </a:stretch>
      </xdr:blipFill>
      <xdr:spPr>
        <a:xfrm>
          <a:off x="5502275" y="7485380"/>
          <a:ext cx="3721100" cy="762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5" name="ID_687076EAA11A43138CED1C4ECF9223AB"/>
        <xdr:cNvPicPr>
          <a:picLocks noChangeAspect="1"/>
        </xdr:cNvPicPr>
      </xdr:nvPicPr>
      <xdr:blipFill>
        <a:blip r:embed="rId237"/>
        <a:stretch>
          <a:fillRect/>
        </a:stretch>
      </xdr:blipFill>
      <xdr:spPr>
        <a:xfrm>
          <a:off x="6422390" y="7485380"/>
          <a:ext cx="8153400" cy="7810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6" name="ID_8A9A6476334841D7AD9FE84FAA76BDAB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5502275" y="8792845"/>
          <a:ext cx="6642100" cy="109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7" name="ID_C43407B0BA6C42909DECFFC2FC7D101C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6422390" y="8792845"/>
          <a:ext cx="8509000" cy="7747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8" name="ID_4C2BA0F3746F40E6ABDD2DEA3C90B370"/>
        <xdr:cNvPicPr>
          <a:picLocks noChangeAspect="1"/>
        </xdr:cNvPicPr>
      </xdr:nvPicPr>
      <xdr:blipFill>
        <a:blip r:embed="rId240"/>
        <a:stretch>
          <a:fillRect/>
        </a:stretch>
      </xdr:blipFill>
      <xdr:spPr>
        <a:xfrm>
          <a:off x="5502275" y="10036175"/>
          <a:ext cx="6629400" cy="109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9" name="ID_B5A7D18BF9124EF5AB8209D8DE5BA41C"/>
        <xdr:cNvPicPr>
          <a:picLocks noChangeAspect="1"/>
        </xdr:cNvPicPr>
      </xdr:nvPicPr>
      <xdr:blipFill>
        <a:blip r:embed="rId241"/>
        <a:stretch>
          <a:fillRect/>
        </a:stretch>
      </xdr:blipFill>
      <xdr:spPr>
        <a:xfrm>
          <a:off x="6422390" y="10036175"/>
          <a:ext cx="9055100" cy="8724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0" name="ID_F6BBD14A49364E7991741E1EC2FDB86D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5502275" y="11351260"/>
          <a:ext cx="2794000" cy="698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1" name="ID_567741D01EEC4DD5997D20B2F9D10E1E"/>
        <xdr:cNvPicPr>
          <a:picLocks noChangeAspect="1"/>
        </xdr:cNvPicPr>
      </xdr:nvPicPr>
      <xdr:blipFill>
        <a:blip r:embed="rId243"/>
        <a:stretch>
          <a:fillRect/>
        </a:stretch>
      </xdr:blipFill>
      <xdr:spPr>
        <a:xfrm>
          <a:off x="5502275" y="3195320"/>
          <a:ext cx="8928100" cy="325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2" name="ID_B2829EA8AD8048F19FEDD67961891E83"/>
        <xdr:cNvPicPr>
          <a:picLocks noChangeAspect="1"/>
        </xdr:cNvPicPr>
      </xdr:nvPicPr>
      <xdr:blipFill>
        <a:blip r:embed="rId244"/>
        <a:stretch>
          <a:fillRect/>
        </a:stretch>
      </xdr:blipFill>
      <xdr:spPr>
        <a:xfrm>
          <a:off x="6422390" y="11400790"/>
          <a:ext cx="7835900" cy="591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4" name="ID_EC27901A25D14148A0E453F00238986D"/>
        <xdr:cNvPicPr>
          <a:picLocks noChangeAspect="1"/>
        </xdr:cNvPicPr>
      </xdr:nvPicPr>
      <xdr:blipFill>
        <a:blip r:embed="rId245"/>
        <a:stretch>
          <a:fillRect/>
        </a:stretch>
      </xdr:blipFill>
      <xdr:spPr>
        <a:xfrm>
          <a:off x="5502275" y="3539490"/>
          <a:ext cx="3340100" cy="82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5" name="ID_54FAB88324F04F02A84FD8ACC3D5D295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6422390" y="3539490"/>
          <a:ext cx="5092700" cy="127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6" name="ID_D2CC9B03C95640308B258CFB35921DED"/>
        <xdr:cNvPicPr>
          <a:picLocks noChangeAspect="1"/>
        </xdr:cNvPicPr>
      </xdr:nvPicPr>
      <xdr:blipFill>
        <a:blip r:embed="rId247"/>
        <a:stretch>
          <a:fillRect/>
        </a:stretch>
      </xdr:blipFill>
      <xdr:spPr>
        <a:xfrm>
          <a:off x="6422390" y="3195320"/>
          <a:ext cx="8877300" cy="2743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7" name="ID_9A7E50E0E54D4E0B9596953946AB4E48"/>
        <xdr:cNvPicPr>
          <a:picLocks noChangeAspect="1"/>
        </xdr:cNvPicPr>
      </xdr:nvPicPr>
      <xdr:blipFill>
        <a:blip r:embed="rId248"/>
        <a:stretch>
          <a:fillRect/>
        </a:stretch>
      </xdr:blipFill>
      <xdr:spPr>
        <a:xfrm>
          <a:off x="5502275" y="3978275"/>
          <a:ext cx="7315200" cy="105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8" name="ID_57CD8ACA0B844573A34123DF8222E197"/>
        <xdr:cNvPicPr>
          <a:picLocks noChangeAspect="1"/>
        </xdr:cNvPicPr>
      </xdr:nvPicPr>
      <xdr:blipFill>
        <a:blip r:embed="rId249"/>
        <a:stretch>
          <a:fillRect/>
        </a:stretch>
      </xdr:blipFill>
      <xdr:spPr>
        <a:xfrm>
          <a:off x="6422390" y="3978275"/>
          <a:ext cx="8674100" cy="529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9" name="ID_48E7B7737B514308B68C54252AAF5ECB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5502275" y="12769850"/>
          <a:ext cx="4978400" cy="83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0" name="ID_9506A3F889764A849421C378A30AB327"/>
        <xdr:cNvPicPr>
          <a:picLocks noChangeAspect="1"/>
        </xdr:cNvPicPr>
      </xdr:nvPicPr>
      <xdr:blipFill>
        <a:blip r:embed="rId251"/>
        <a:stretch>
          <a:fillRect/>
        </a:stretch>
      </xdr:blipFill>
      <xdr:spPr>
        <a:xfrm>
          <a:off x="6422390" y="12769850"/>
          <a:ext cx="8128000" cy="8318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1" name="ID_1CBFDE40CCD74ADDA37E541A22DBA665"/>
        <xdr:cNvPicPr>
          <a:picLocks noChangeAspect="1"/>
        </xdr:cNvPicPr>
      </xdr:nvPicPr>
      <xdr:blipFill>
        <a:blip r:embed="rId252"/>
        <a:stretch>
          <a:fillRect/>
        </a:stretch>
      </xdr:blipFill>
      <xdr:spPr>
        <a:xfrm>
          <a:off x="5502275" y="14165580"/>
          <a:ext cx="6654800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2" name="ID_09445D3241DF4A14A8756B700E10C496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5502275" y="4817110"/>
          <a:ext cx="6934200" cy="685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3" name="ID_78B1B19CD9B1417FB0D3FDD69049AE4B"/>
        <xdr:cNvPicPr>
          <a:picLocks noChangeAspect="1"/>
        </xdr:cNvPicPr>
      </xdr:nvPicPr>
      <xdr:blipFill>
        <a:blip r:embed="rId254"/>
        <a:stretch>
          <a:fillRect/>
        </a:stretch>
      </xdr:blipFill>
      <xdr:spPr>
        <a:xfrm>
          <a:off x="6422390" y="4817110"/>
          <a:ext cx="8864600" cy="6426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4" name="ID_082DBAFE57444D788AC7BB64CE0627CD"/>
        <xdr:cNvPicPr>
          <a:picLocks noChangeAspect="1"/>
        </xdr:cNvPicPr>
      </xdr:nvPicPr>
      <xdr:blipFill>
        <a:blip r:embed="rId255"/>
        <a:stretch>
          <a:fillRect/>
        </a:stretch>
      </xdr:blipFill>
      <xdr:spPr>
        <a:xfrm>
          <a:off x="5502275" y="5810250"/>
          <a:ext cx="2514600" cy="749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5" name="ID_5251BD33A40C4037B21C5D2EDA4F3A70"/>
        <xdr:cNvPicPr>
          <a:picLocks noChangeAspect="1"/>
        </xdr:cNvPicPr>
      </xdr:nvPicPr>
      <xdr:blipFill>
        <a:blip r:embed="rId256"/>
        <a:stretch>
          <a:fillRect/>
        </a:stretch>
      </xdr:blipFill>
      <xdr:spPr>
        <a:xfrm>
          <a:off x="6422390" y="5810250"/>
          <a:ext cx="9017000" cy="601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6" name="ID_8994B5CA82DA4F46B4BAA6962B1DF481"/>
        <xdr:cNvPicPr>
          <a:picLocks noChangeAspect="1"/>
        </xdr:cNvPicPr>
      </xdr:nvPicPr>
      <xdr:blipFill>
        <a:blip r:embed="rId257"/>
        <a:stretch>
          <a:fillRect/>
        </a:stretch>
      </xdr:blipFill>
      <xdr:spPr>
        <a:xfrm>
          <a:off x="5502275" y="6725920"/>
          <a:ext cx="2514600" cy="71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7" name="ID_1665C285783B4C97A2A60D0FFC55905D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6422390" y="6725920"/>
          <a:ext cx="9093200" cy="695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8" name="ID_2BB79C099B274BCBA82791F19ED9802F"/>
        <xdr:cNvPicPr>
          <a:picLocks noChangeAspect="1"/>
        </xdr:cNvPicPr>
      </xdr:nvPicPr>
      <xdr:blipFill>
        <a:blip r:embed="rId259"/>
        <a:stretch>
          <a:fillRect/>
        </a:stretch>
      </xdr:blipFill>
      <xdr:spPr>
        <a:xfrm>
          <a:off x="5502275" y="7773670"/>
          <a:ext cx="6134100" cy="71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9" name="ID_C47F35D7058E4F51A097E0B592A29A19"/>
        <xdr:cNvPicPr>
          <a:picLocks noChangeAspect="1"/>
        </xdr:cNvPicPr>
      </xdr:nvPicPr>
      <xdr:blipFill>
        <a:blip r:embed="rId260"/>
        <a:stretch>
          <a:fillRect/>
        </a:stretch>
      </xdr:blipFill>
      <xdr:spPr>
        <a:xfrm>
          <a:off x="6422390" y="7773670"/>
          <a:ext cx="8966200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0" name="ID_AFF5BFFD8C294322B9147031A47B1BA9"/>
        <xdr:cNvPicPr>
          <a:picLocks noChangeAspect="1"/>
        </xdr:cNvPicPr>
      </xdr:nvPicPr>
      <xdr:blipFill>
        <a:blip r:embed="rId261"/>
        <a:stretch>
          <a:fillRect/>
        </a:stretch>
      </xdr:blipFill>
      <xdr:spPr>
        <a:xfrm>
          <a:off x="5502275" y="8820785"/>
          <a:ext cx="5448300" cy="1600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1" name="ID_DBA135E3731E47AA8B775966FFB39810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6422390" y="8820785"/>
          <a:ext cx="8991600" cy="699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2" name="ID_675165E0D64E4750BE723191D0A2C3A3"/>
        <xdr:cNvPicPr>
          <a:picLocks noChangeAspect="1"/>
        </xdr:cNvPicPr>
      </xdr:nvPicPr>
      <xdr:blipFill>
        <a:blip r:embed="rId263"/>
        <a:stretch>
          <a:fillRect/>
        </a:stretch>
      </xdr:blipFill>
      <xdr:spPr>
        <a:xfrm>
          <a:off x="6422390" y="17420590"/>
          <a:ext cx="7378700" cy="6426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3" name="ID_8D6DF49AFB5C4D9BB1E5805EF828A70D"/>
        <xdr:cNvPicPr>
          <a:picLocks noChangeAspect="1"/>
        </xdr:cNvPicPr>
      </xdr:nvPicPr>
      <xdr:blipFill>
        <a:blip r:embed="rId264"/>
        <a:stretch>
          <a:fillRect/>
        </a:stretch>
      </xdr:blipFill>
      <xdr:spPr>
        <a:xfrm>
          <a:off x="5502275" y="18610580"/>
          <a:ext cx="8432800" cy="233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4" name="ID_CA950C1413164594B728593073A0D7C2"/>
        <xdr:cNvPicPr>
          <a:picLocks noChangeAspect="1"/>
        </xdr:cNvPicPr>
      </xdr:nvPicPr>
      <xdr:blipFill>
        <a:blip r:embed="rId265"/>
        <a:stretch>
          <a:fillRect/>
        </a:stretch>
      </xdr:blipFill>
      <xdr:spPr>
        <a:xfrm>
          <a:off x="5502275" y="215900"/>
          <a:ext cx="10248900" cy="222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5" name="ID_2FE4CD75B28E422B9122867B84F57E2F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6422390" y="18610580"/>
          <a:ext cx="8915400" cy="8394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6" name="ID_E44B3DA6AB904FE0867B8FF6E134AA91"/>
        <xdr:cNvPicPr>
          <a:picLocks noChangeAspect="1"/>
        </xdr:cNvPicPr>
      </xdr:nvPicPr>
      <xdr:blipFill>
        <a:blip r:embed="rId267"/>
        <a:stretch>
          <a:fillRect/>
        </a:stretch>
      </xdr:blipFill>
      <xdr:spPr>
        <a:xfrm>
          <a:off x="6422390" y="215900"/>
          <a:ext cx="10591800" cy="624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7" name="ID_BF7C1EBEA85D42E39D117D6B98A5FE5D"/>
        <xdr:cNvPicPr>
          <a:picLocks noChangeAspect="1"/>
        </xdr:cNvPicPr>
      </xdr:nvPicPr>
      <xdr:blipFill>
        <a:blip r:embed="rId268"/>
        <a:stretch>
          <a:fillRect/>
        </a:stretch>
      </xdr:blipFill>
      <xdr:spPr>
        <a:xfrm>
          <a:off x="5502275" y="1026795"/>
          <a:ext cx="3797300" cy="1308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8" name="ID_0CABA4309D2C411EBA894CD20B2B0D7C"/>
        <xdr:cNvPicPr>
          <a:picLocks noChangeAspect="1"/>
        </xdr:cNvPicPr>
      </xdr:nvPicPr>
      <xdr:blipFill>
        <a:blip r:embed="rId269"/>
        <a:stretch>
          <a:fillRect/>
        </a:stretch>
      </xdr:blipFill>
      <xdr:spPr>
        <a:xfrm>
          <a:off x="6422390" y="1026795"/>
          <a:ext cx="10261600" cy="6413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9" name="ID_CEDBD5387C6D4CA4A28CED4C9747BE8A"/>
        <xdr:cNvPicPr>
          <a:picLocks noChangeAspect="1"/>
        </xdr:cNvPicPr>
      </xdr:nvPicPr>
      <xdr:blipFill>
        <a:blip r:embed="rId270"/>
        <a:stretch>
          <a:fillRect/>
        </a:stretch>
      </xdr:blipFill>
      <xdr:spPr>
        <a:xfrm>
          <a:off x="5502275" y="1885315"/>
          <a:ext cx="11455400" cy="4229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0" name="ID_E93850F9934945208CD812B4A62CF7F2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6422390" y="1885315"/>
          <a:ext cx="10515600" cy="664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1" name="ID_6CE9205045CA486290800C2014163D13"/>
        <xdr:cNvPicPr>
          <a:picLocks noChangeAspect="1"/>
        </xdr:cNvPicPr>
      </xdr:nvPicPr>
      <xdr:blipFill>
        <a:blip r:embed="rId272"/>
        <a:stretch>
          <a:fillRect/>
        </a:stretch>
      </xdr:blipFill>
      <xdr:spPr>
        <a:xfrm>
          <a:off x="6422390" y="2752725"/>
          <a:ext cx="10439400" cy="723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2" name="ID_0EE769C231CE460094C455459DCE78F0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5502275" y="2752725"/>
          <a:ext cx="6172200" cy="1206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4" name="ID_A3DB677BFD5747FDBBD002854223915F"/>
        <xdr:cNvPicPr>
          <a:picLocks noChangeAspect="1"/>
        </xdr:cNvPicPr>
      </xdr:nvPicPr>
      <xdr:blipFill>
        <a:blip r:embed="rId274"/>
        <a:stretch>
          <a:fillRect/>
        </a:stretch>
      </xdr:blipFill>
      <xdr:spPr>
        <a:xfrm>
          <a:off x="5502275" y="3703320"/>
          <a:ext cx="10693400" cy="252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5" name="ID_15562011D33C43AC9243EC8BEB15D0B5"/>
        <xdr:cNvPicPr>
          <a:picLocks noChangeAspect="1"/>
        </xdr:cNvPicPr>
      </xdr:nvPicPr>
      <xdr:blipFill>
        <a:blip r:embed="rId275"/>
        <a:stretch>
          <a:fillRect/>
        </a:stretch>
      </xdr:blipFill>
      <xdr:spPr>
        <a:xfrm>
          <a:off x="6422390" y="3703320"/>
          <a:ext cx="10223500" cy="6934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6" name="ID_33E86CCC65374DAC98E0548814A30B63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5502275" y="4633595"/>
          <a:ext cx="2832100" cy="698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7" name="ID_D87CE90319424735BA9A140840FDFF90"/>
        <xdr:cNvPicPr>
          <a:picLocks noChangeAspect="1"/>
        </xdr:cNvPicPr>
      </xdr:nvPicPr>
      <xdr:blipFill>
        <a:blip r:embed="rId277"/>
        <a:stretch>
          <a:fillRect/>
        </a:stretch>
      </xdr:blipFill>
      <xdr:spPr>
        <a:xfrm>
          <a:off x="6422390" y="4633595"/>
          <a:ext cx="10160000" cy="6946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8" name="ID_32E5ACBD6ABA481C85874A33C86C532B"/>
        <xdr:cNvPicPr>
          <a:picLocks noChangeAspect="1"/>
        </xdr:cNvPicPr>
      </xdr:nvPicPr>
      <xdr:blipFill>
        <a:blip r:embed="rId278"/>
        <a:stretch>
          <a:fillRect/>
        </a:stretch>
      </xdr:blipFill>
      <xdr:spPr>
        <a:xfrm>
          <a:off x="5502275" y="5570855"/>
          <a:ext cx="5892800" cy="1003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9" name="ID_0CD3E37E5B8D4171A2A49F07302B038E"/>
        <xdr:cNvPicPr>
          <a:picLocks noChangeAspect="1"/>
        </xdr:cNvPicPr>
      </xdr:nvPicPr>
      <xdr:blipFill>
        <a:blip r:embed="rId279"/>
        <a:stretch>
          <a:fillRect/>
        </a:stretch>
      </xdr:blipFill>
      <xdr:spPr>
        <a:xfrm>
          <a:off x="5502275" y="6002655"/>
          <a:ext cx="10414000" cy="2311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0" name="ID_540593B2126C4FA59B61F9048F66CA52"/>
        <xdr:cNvPicPr>
          <a:picLocks noChangeAspect="1"/>
        </xdr:cNvPicPr>
      </xdr:nvPicPr>
      <xdr:blipFill>
        <a:blip r:embed="rId280"/>
        <a:stretch>
          <a:fillRect/>
        </a:stretch>
      </xdr:blipFill>
      <xdr:spPr>
        <a:xfrm>
          <a:off x="6422390" y="5570855"/>
          <a:ext cx="9448800" cy="687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1" name="ID_B3EBA304534A45CA91CCCE16037C6459"/>
        <xdr:cNvPicPr>
          <a:picLocks noChangeAspect="1"/>
        </xdr:cNvPicPr>
      </xdr:nvPicPr>
      <xdr:blipFill>
        <a:blip r:embed="rId281"/>
        <a:stretch>
          <a:fillRect/>
        </a:stretch>
      </xdr:blipFill>
      <xdr:spPr>
        <a:xfrm>
          <a:off x="6422390" y="6567170"/>
          <a:ext cx="10287000" cy="6438900"/>
        </a:xfrm>
        <a:prstGeom prst="rect">
          <a:avLst/>
        </a:prstGeom>
        <a:noFill/>
        <a:ln w="9525">
          <a:noFill/>
        </a:ln>
      </xdr:spPr>
    </xdr:pic>
  </etc:cellImage>
</etc:cellImages>
</file>

<file path=xl/comments1.xml><?xml version="1.0" encoding="utf-8"?>
<comments xmlns="http://schemas.openxmlformats.org/spreadsheetml/2006/main">
  <authors>
    <author>Garvey</author>
  </authors>
  <commentList>
    <comment ref="D1" authorId="0">
      <text>
        <r>
          <rPr>
            <b/>
            <sz val="9"/>
            <rFont val="宋体"/>
            <charset val="0"/>
          </rPr>
          <t>Garvey:</t>
        </r>
        <r>
          <rPr>
            <sz val="9"/>
            <rFont val="宋体"/>
            <charset val="0"/>
          </rPr>
          <t xml:space="preserve">
从发送问题到响应完成</t>
        </r>
      </text>
    </comment>
    <comment ref="G1" authorId="0">
      <text>
        <r>
          <rPr>
            <b/>
            <sz val="9"/>
            <rFont val="宋体"/>
            <charset val="0"/>
          </rPr>
          <t>Garvey:</t>
        </r>
        <r>
          <rPr>
            <sz val="9"/>
            <rFont val="宋体"/>
            <charset val="0"/>
          </rPr>
          <t xml:space="preserve">
数据查询：验证回答结果与预期是否一致
图表生成：验证是否具备直接生成统计图能力
数据分析：验证是否支持分析</t>
        </r>
      </text>
    </comment>
  </commentList>
</comments>
</file>

<file path=xl/comments2.xml><?xml version="1.0" encoding="utf-8"?>
<comments xmlns="http://schemas.openxmlformats.org/spreadsheetml/2006/main">
  <authors>
    <author>Garvey</author>
  </authors>
  <commentList>
    <comment ref="D1" authorId="0">
      <text>
        <r>
          <rPr>
            <b/>
            <sz val="9"/>
            <rFont val="宋体"/>
            <charset val="0"/>
          </rPr>
          <t>Garvey:</t>
        </r>
        <r>
          <rPr>
            <sz val="9"/>
            <rFont val="宋体"/>
            <charset val="0"/>
          </rPr>
          <t xml:space="preserve">
从发送问题到响应完成</t>
        </r>
      </text>
    </comment>
    <comment ref="H1" authorId="0">
      <text>
        <r>
          <rPr>
            <b/>
            <sz val="9"/>
            <rFont val="宋体"/>
            <charset val="0"/>
          </rPr>
          <t>Garvey:</t>
        </r>
        <r>
          <rPr>
            <sz val="9"/>
            <rFont val="宋体"/>
            <charset val="0"/>
          </rPr>
          <t xml:space="preserve">
数据查询：验证回答结果与预期是否一致
图表生成：验证是否具备直接生成统计图能力
数据分析：验证是否支持分析</t>
        </r>
      </text>
    </comment>
  </commentList>
</comments>
</file>

<file path=xl/comments3.xml><?xml version="1.0" encoding="utf-8"?>
<comments xmlns="http://schemas.openxmlformats.org/spreadsheetml/2006/main">
  <authors>
    <author>Garvey</author>
  </authors>
  <commentList>
    <comment ref="D1" authorId="0">
      <text>
        <r>
          <rPr>
            <b/>
            <sz val="9"/>
            <rFont val="宋体"/>
            <charset val="0"/>
          </rPr>
          <t>Garvey:</t>
        </r>
        <r>
          <rPr>
            <sz val="9"/>
            <rFont val="宋体"/>
            <charset val="0"/>
          </rPr>
          <t xml:space="preserve">
从发送问题到响应完成</t>
        </r>
      </text>
    </comment>
    <comment ref="H1" authorId="0">
      <text>
        <r>
          <rPr>
            <b/>
            <sz val="9"/>
            <rFont val="宋体"/>
            <charset val="0"/>
          </rPr>
          <t>Garvey:</t>
        </r>
        <r>
          <rPr>
            <sz val="9"/>
            <rFont val="宋体"/>
            <charset val="0"/>
          </rPr>
          <t xml:space="preserve">
数据查询：验证回答结果与预期是否一致
图表生成：验证是否具备直接生成统计图能力
数据分析：验证是否支持分析</t>
        </r>
      </text>
    </comment>
  </commentList>
</comments>
</file>

<file path=xl/comments4.xml><?xml version="1.0" encoding="utf-8"?>
<comments xmlns="http://schemas.openxmlformats.org/spreadsheetml/2006/main">
  <authors>
    <author>Garvey</author>
  </authors>
  <commentList>
    <comment ref="D1" authorId="0">
      <text>
        <r>
          <rPr>
            <b/>
            <sz val="9"/>
            <rFont val="宋体"/>
            <charset val="0"/>
          </rPr>
          <t>Garvey:</t>
        </r>
        <r>
          <rPr>
            <sz val="9"/>
            <rFont val="宋体"/>
            <charset val="0"/>
          </rPr>
          <t xml:space="preserve">
从发送问题到响应完成</t>
        </r>
      </text>
    </comment>
    <comment ref="H1" authorId="0">
      <text>
        <r>
          <rPr>
            <b/>
            <sz val="9"/>
            <rFont val="宋体"/>
            <charset val="0"/>
          </rPr>
          <t>Garvey:</t>
        </r>
        <r>
          <rPr>
            <sz val="9"/>
            <rFont val="宋体"/>
            <charset val="0"/>
          </rPr>
          <t xml:space="preserve">
数据查询：验证回答结果与预期是否一致
图表生成：验证是否具备直接生成统计图能力
数据分析：验证是否支持分析</t>
        </r>
      </text>
    </comment>
  </commentList>
</comments>
</file>

<file path=xl/sharedStrings.xml><?xml version="1.0" encoding="utf-8"?>
<sst xmlns="http://schemas.openxmlformats.org/spreadsheetml/2006/main" count="751" uniqueCount="196">
  <si>
    <t>AI工具</t>
  </si>
  <si>
    <t>业务类型</t>
  </si>
  <si>
    <t>测试问题</t>
  </si>
  <si>
    <t>响应时长</t>
  </si>
  <si>
    <t>回答结果</t>
  </si>
  <si>
    <t>预期结果</t>
  </si>
  <si>
    <t>支持</t>
  </si>
  <si>
    <t>豆包</t>
  </si>
  <si>
    <t>数据查询</t>
  </si>
  <si>
    <t>【简单】吴浩的月薪多少？</t>
  </si>
  <si>
    <t>6.56s</t>
  </si>
  <si>
    <t>共两人：16500和11750</t>
  </si>
  <si>
    <t>×</t>
  </si>
  <si>
    <t>【中等】研发部奖金大于5000的人有多少？</t>
  </si>
  <si>
    <t>17.10s</t>
  </si>
  <si>
    <t>3人</t>
  </si>
  <si>
    <t>√</t>
  </si>
  <si>
    <t>【复杂】北京地区入职年限小于5年、5-10年、10-15年、15-20年和20年以上的员工分别有多少？</t>
  </si>
  <si>
    <t>28.55s</t>
  </si>
  <si>
    <t>3，0，2，2，2</t>
  </si>
  <si>
    <t>图表生成</t>
  </si>
  <si>
    <t>【未指定】基于性别、部门、年龄、月薪、奖金、所在城市和职级等数据，生成可视化图表</t>
  </si>
  <si>
    <t>74.69s</t>
  </si>
  <si>
    <t>/</t>
  </si>
  <si>
    <t>【指定图】按部门展示人员占比情况</t>
  </si>
  <si>
    <t>76.26s</t>
  </si>
  <si>
    <t>数据分析</t>
  </si>
  <si>
    <t>【未指定方向】请给我分析一下这份数据</t>
  </si>
  <si>
    <t>37s</t>
  </si>
  <si>
    <t>【指定方向】请给我分析一下这份数据，看下不同城市入职年限与月薪、奖金的关系</t>
  </si>
  <si>
    <t>106.15s</t>
  </si>
  <si>
    <t>【引用知识】请按人员信息分析案例当中的内容给我分析一下这份excel数据</t>
  </si>
  <si>
    <t>30.47s</t>
  </si>
  <si>
    <t>Kimi</t>
  </si>
  <si>
    <t>6.03s</t>
  </si>
  <si>
    <t>4.03s</t>
  </si>
  <si>
    <t>4.96s</t>
  </si>
  <si>
    <t>59.32s</t>
  </si>
  <si>
    <t>15.91s</t>
  </si>
  <si>
    <t>111.65s</t>
  </si>
  <si>
    <t>53.24s</t>
  </si>
  <si>
    <t>84.48s</t>
  </si>
  <si>
    <t>小浣熊</t>
  </si>
  <si>
    <t>30.78s</t>
  </si>
  <si>
    <t>17.88s</t>
  </si>
  <si>
    <t>27.38s</t>
  </si>
  <si>
    <t>110.93s</t>
  </si>
  <si>
    <t>167.37s</t>
  </si>
  <si>
    <t>117.41s</t>
  </si>
  <si>
    <t>90.76s</t>
  </si>
  <si>
    <t>91.19s</t>
  </si>
  <si>
    <t>扣子空间</t>
  </si>
  <si>
    <t>27.57s</t>
  </si>
  <si>
    <t>72.97s</t>
  </si>
  <si>
    <t>39.03s</t>
  </si>
  <si>
    <t>600s</t>
  </si>
  <si>
    <t>125.05s</t>
  </si>
  <si>
    <t>39.83s</t>
  </si>
  <si>
    <t>283.42s</t>
  </si>
  <si>
    <t>AnyGen</t>
  </si>
  <si>
    <t>36.20s</t>
  </si>
  <si>
    <t>18.26s</t>
  </si>
  <si>
    <t>19.01s</t>
  </si>
  <si>
    <t>516.53s</t>
  </si>
  <si>
    <t>121.48s</t>
  </si>
  <si>
    <t>261.67s</t>
  </si>
  <si>
    <t>216.38s</t>
  </si>
  <si>
    <t>314.75s</t>
  </si>
  <si>
    <t>问题输入</t>
  </si>
  <si>
    <t>【简单】陈辉的月薪多少？</t>
  </si>
  <si>
    <t>29.65s</t>
  </si>
  <si>
    <t>共两人：19500和5750</t>
  </si>
  <si>
    <t>38.38s</t>
  </si>
  <si>
    <t>29人</t>
  </si>
  <si>
    <t>16.03s</t>
  </si>
  <si>
    <t>36，37，10，14，21</t>
  </si>
  <si>
    <t>69.78s</t>
  </si>
  <si>
    <t>130.65s</t>
  </si>
  <si>
    <t>52.49s</t>
  </si>
  <si>
    <t>302.32s</t>
  </si>
  <si>
    <t>230.64s</t>
  </si>
  <si>
    <t>12.76s</t>
  </si>
  <si>
    <t>4.43s</t>
  </si>
  <si>
    <t>8.66s</t>
  </si>
  <si>
    <t>357.93s</t>
  </si>
  <si>
    <t>45.18s</t>
  </si>
  <si>
    <t>61.17s</t>
  </si>
  <si>
    <t>145.64s</t>
  </si>
  <si>
    <t>28.80s</t>
  </si>
  <si>
    <t>27.78s</t>
  </si>
  <si>
    <t>12.95s</t>
  </si>
  <si>
    <t>48.72s</t>
  </si>
  <si>
    <t>261.68s</t>
  </si>
  <si>
    <t>83.87s</t>
  </si>
  <si>
    <t>64.51s</t>
  </si>
  <si>
    <t>159.95s</t>
  </si>
  <si>
    <t>66.57s</t>
  </si>
  <si>
    <t>18.13s</t>
  </si>
  <si>
    <t>41.95s</t>
  </si>
  <si>
    <t>131.65s</t>
  </si>
  <si>
    <t>39.51s</t>
  </si>
  <si>
    <t>590.39s</t>
  </si>
  <si>
    <t>417.53s</t>
  </si>
  <si>
    <t>501.73s</t>
  </si>
  <si>
    <t>74.88s</t>
  </si>
  <si>
    <t>39.78s</t>
  </si>
  <si>
    <t>206.02s</t>
  </si>
  <si>
    <t>119.51s</t>
  </si>
  <si>
    <t>595.80s</t>
  </si>
  <si>
    <t>213.04s</t>
  </si>
  <si>
    <t>116.58s</t>
  </si>
  <si>
    <t>303.02s</t>
  </si>
  <si>
    <t>【简单】赵海燕的月薪多少？</t>
  </si>
  <si>
    <t>26.38s</t>
  </si>
  <si>
    <t>共三人：5500，11500，5250</t>
  </si>
  <si>
    <t>17.91s</t>
  </si>
  <si>
    <t>382人</t>
  </si>
  <si>
    <t>37.23s</t>
  </si>
  <si>
    <t>分别为：336，272，158，112，142</t>
  </si>
  <si>
    <t>78.59s</t>
  </si>
  <si>
    <t>77.35s</t>
  </si>
  <si>
    <t>31.27s</t>
  </si>
  <si>
    <t>113.26s</t>
  </si>
  <si>
    <t>202.84s</t>
  </si>
  <si>
    <t>32.03s</t>
  </si>
  <si>
    <t>8.80s</t>
  </si>
  <si>
    <t>26.70s</t>
  </si>
  <si>
    <t>48.65s</t>
  </si>
  <si>
    <t>27.50s</t>
  </si>
  <si>
    <t>61.93s</t>
  </si>
  <si>
    <t>63.16s</t>
  </si>
  <si>
    <t>36.65s</t>
  </si>
  <si>
    <t>30.80s</t>
  </si>
  <si>
    <t>28.95s</t>
  </si>
  <si>
    <t>28.87s</t>
  </si>
  <si>
    <t>134.95s</t>
  </si>
  <si>
    <t>25.25s</t>
  </si>
  <si>
    <t>34.95s</t>
  </si>
  <si>
    <t>118.73s</t>
  </si>
  <si>
    <t>51.87s</t>
  </si>
  <si>
    <t>23.77s</t>
  </si>
  <si>
    <t>28.85s</t>
  </si>
  <si>
    <t>70.87s</t>
  </si>
  <si>
    <t>42.73s</t>
  </si>
  <si>
    <t>154.59s</t>
  </si>
  <si>
    <t>172.11s</t>
  </si>
  <si>
    <t>43.69s</t>
  </si>
  <si>
    <t>20.70s</t>
  </si>
  <si>
    <t>23.74s</t>
  </si>
  <si>
    <t>233.46s</t>
  </si>
  <si>
    <t>260.29s</t>
  </si>
  <si>
    <t>486.27s</t>
  </si>
  <si>
    <t>124.13s</t>
  </si>
  <si>
    <t>208.40s</t>
  </si>
  <si>
    <t>【简单】安杰的月薪多少？</t>
  </si>
  <si>
    <t>36.61s</t>
  </si>
  <si>
    <t>共2人：5250和12000</t>
  </si>
  <si>
    <t>23.13s</t>
  </si>
  <si>
    <t>3626人</t>
  </si>
  <si>
    <t>22.01s</t>
  </si>
  <si>
    <t>分别为：3262，2362，1607，1156，1457</t>
  </si>
  <si>
    <t>52.39s</t>
  </si>
  <si>
    <t>56.15s</t>
  </si>
  <si>
    <t>25.57s</t>
  </si>
  <si>
    <t>60.18s</t>
  </si>
  <si>
    <t>315.65s</t>
  </si>
  <si>
    <t>33.26s</t>
  </si>
  <si>
    <t>3.75s</t>
  </si>
  <si>
    <t>9.64s</t>
  </si>
  <si>
    <t>48.31s</t>
  </si>
  <si>
    <t>37.77s</t>
  </si>
  <si>
    <t>56.13s</t>
  </si>
  <si>
    <t>76.02s</t>
  </si>
  <si>
    <t>58.26s</t>
  </si>
  <si>
    <t>31.48s</t>
  </si>
  <si>
    <t>11.96s</t>
  </si>
  <si>
    <t>16.25s</t>
  </si>
  <si>
    <t>183.09s</t>
  </si>
  <si>
    <t>41.47s</t>
  </si>
  <si>
    <t>106.73s</t>
  </si>
  <si>
    <t>59.65s</t>
  </si>
  <si>
    <t>21.40s</t>
  </si>
  <si>
    <t>47.44s</t>
  </si>
  <si>
    <t>138.15s</t>
  </si>
  <si>
    <t>30.88s</t>
  </si>
  <si>
    <t>63.40s</t>
  </si>
  <si>
    <t>119.37s</t>
  </si>
  <si>
    <t>305.07s</t>
  </si>
  <si>
    <t>96.46s</t>
  </si>
  <si>
    <t>34.22s</t>
  </si>
  <si>
    <t>37.32s</t>
  </si>
  <si>
    <t>174.07s</t>
  </si>
  <si>
    <t>80.81s</t>
  </si>
  <si>
    <t>248.91s</t>
  </si>
  <si>
    <t>156.51s</t>
  </si>
  <si>
    <t>174.90s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</si>
</sst>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9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color theme="1"/>
      <name val="微软雅黑"/>
      <charset val="134"/>
    </font>
    <font>
      <sz val="11"/>
      <color theme="1"/>
      <name val="微软雅黑"/>
      <charset val="134"/>
    </font>
    <font>
      <sz val="12"/>
      <color theme="1"/>
      <name val="微软雅黑"/>
      <charset val="134"/>
    </font>
    <font>
      <sz val="16"/>
      <color theme="1"/>
      <name val="微软雅黑"/>
      <charset val="134"/>
    </font>
    <font>
      <sz val="10.5"/>
      <color rgb="FF303133"/>
      <name val="宋体"/>
      <charset val="134"/>
      <scheme val="minor"/>
    </font>
    <font>
      <sz val="11"/>
      <color theme="1"/>
      <name val="Arial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9"/>
      <name val="宋体"/>
      <charset val="0"/>
    </font>
    <font>
      <b/>
      <sz val="9"/>
      <name val="宋体"/>
      <charset val="0"/>
    </font>
  </fonts>
  <fills count="41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2" tint="-0.1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11" borderId="5" applyNumberFormat="0" applyFon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6" applyNumberFormat="0" applyFill="0" applyAlignment="0" applyProtection="0">
      <alignment vertical="center"/>
    </xf>
    <xf numFmtId="0" fontId="14" fillId="0" borderId="6" applyNumberFormat="0" applyFill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12" borderId="8" applyNumberFormat="0" applyAlignment="0" applyProtection="0">
      <alignment vertical="center"/>
    </xf>
    <xf numFmtId="0" fontId="17" fillId="13" borderId="9" applyNumberFormat="0" applyAlignment="0" applyProtection="0">
      <alignment vertical="center"/>
    </xf>
    <xf numFmtId="0" fontId="18" fillId="13" borderId="8" applyNumberFormat="0" applyAlignment="0" applyProtection="0">
      <alignment vertical="center"/>
    </xf>
    <xf numFmtId="0" fontId="19" fillId="14" borderId="10" applyNumberFormat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21" fillId="0" borderId="12" applyNumberFormat="0" applyFill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5" fillId="18" borderId="0" applyNumberFormat="0" applyBorder="0" applyAlignment="0" applyProtection="0">
      <alignment vertical="center"/>
    </xf>
    <xf numFmtId="0" fontId="26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5" fillId="21" borderId="0" applyNumberFormat="0" applyBorder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5" fillId="2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</cellStyleXfs>
  <cellXfs count="40">
    <xf numFmtId="0" fontId="0" fillId="0" borderId="0" xfId="0">
      <alignment vertical="center"/>
    </xf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NumberFormat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3" fillId="3" borderId="2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left" vertical="center" wrapText="1"/>
    </xf>
    <xf numFmtId="0" fontId="3" fillId="3" borderId="3" xfId="0" applyFont="1" applyFill="1" applyBorder="1" applyAlignment="1">
      <alignment horizontal="center" vertical="center"/>
    </xf>
    <xf numFmtId="0" fontId="3" fillId="4" borderId="2" xfId="0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5" borderId="2" xfId="0" applyFont="1" applyFill="1" applyBorder="1" applyAlignment="1">
      <alignment horizontal="center" vertical="center"/>
    </xf>
    <xf numFmtId="0" fontId="3" fillId="5" borderId="3" xfId="0" applyFont="1" applyFill="1" applyBorder="1" applyAlignment="1">
      <alignment horizontal="center" vertical="center"/>
    </xf>
    <xf numFmtId="0" fontId="3" fillId="6" borderId="2" xfId="0" applyFont="1" applyFill="1" applyBorder="1" applyAlignment="1">
      <alignment horizontal="center" vertical="center"/>
    </xf>
    <xf numFmtId="0" fontId="3" fillId="6" borderId="3" xfId="0" applyFont="1" applyFill="1" applyBorder="1" applyAlignment="1">
      <alignment horizontal="center" vertical="center"/>
    </xf>
    <xf numFmtId="0" fontId="3" fillId="6" borderId="4" xfId="0" applyFont="1" applyFill="1" applyBorder="1" applyAlignment="1">
      <alignment horizontal="center" vertical="center"/>
    </xf>
    <xf numFmtId="0" fontId="3" fillId="7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center" vertical="center" wrapText="1"/>
    </xf>
    <xf numFmtId="0" fontId="3" fillId="0" borderId="1" xfId="0" applyNumberFormat="1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 wrapText="1"/>
    </xf>
    <xf numFmtId="3" fontId="3" fillId="0" borderId="1" xfId="0" applyNumberFormat="1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8" borderId="2" xfId="0" applyFont="1" applyFill="1" applyBorder="1" applyAlignment="1">
      <alignment horizontal="center" vertical="center"/>
    </xf>
    <xf numFmtId="0" fontId="3" fillId="8" borderId="3" xfId="0" applyFont="1" applyFill="1" applyBorder="1" applyAlignment="1">
      <alignment horizontal="center" vertical="center"/>
    </xf>
    <xf numFmtId="0" fontId="3" fillId="8" borderId="4" xfId="0" applyFont="1" applyFill="1" applyBorder="1" applyAlignment="1">
      <alignment horizontal="center" vertical="center"/>
    </xf>
    <xf numFmtId="0" fontId="3" fillId="9" borderId="2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3" fillId="10" borderId="1" xfId="0" applyFont="1" applyFill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8.png"/><Relationship Id="rId98" Type="http://schemas.openxmlformats.org/officeDocument/2006/relationships/image" Target="media/image97.png"/><Relationship Id="rId97" Type="http://schemas.openxmlformats.org/officeDocument/2006/relationships/image" Target="media/image96.png"/><Relationship Id="rId96" Type="http://schemas.openxmlformats.org/officeDocument/2006/relationships/image" Target="media/image95.png"/><Relationship Id="rId95" Type="http://schemas.openxmlformats.org/officeDocument/2006/relationships/image" Target="media/image94.png"/><Relationship Id="rId94" Type="http://schemas.openxmlformats.org/officeDocument/2006/relationships/image" Target="media/image93.png"/><Relationship Id="rId93" Type="http://schemas.openxmlformats.org/officeDocument/2006/relationships/image" Target="media/image92.png"/><Relationship Id="rId92" Type="http://schemas.openxmlformats.org/officeDocument/2006/relationships/image" Target="media/image91.png"/><Relationship Id="rId91" Type="http://schemas.openxmlformats.org/officeDocument/2006/relationships/image" Target="media/image90.png"/><Relationship Id="rId90" Type="http://schemas.openxmlformats.org/officeDocument/2006/relationships/image" Target="media/image89.png"/><Relationship Id="rId9" Type="http://schemas.openxmlformats.org/officeDocument/2006/relationships/image" Target="media/image8.png"/><Relationship Id="rId89" Type="http://schemas.openxmlformats.org/officeDocument/2006/relationships/image" Target="media/image88.png"/><Relationship Id="rId88" Type="http://schemas.openxmlformats.org/officeDocument/2006/relationships/image" Target="media/image87.png"/><Relationship Id="rId87" Type="http://schemas.openxmlformats.org/officeDocument/2006/relationships/image" Target="media/image86.png"/><Relationship Id="rId86" Type="http://schemas.openxmlformats.org/officeDocument/2006/relationships/image" Target="media/image85.png"/><Relationship Id="rId85" Type="http://schemas.openxmlformats.org/officeDocument/2006/relationships/image" Target="media/image84.png"/><Relationship Id="rId84" Type="http://schemas.openxmlformats.org/officeDocument/2006/relationships/image" Target="media/image83.png"/><Relationship Id="rId83" Type="http://schemas.openxmlformats.org/officeDocument/2006/relationships/image" Target="media/image82.png"/><Relationship Id="rId82" Type="http://schemas.openxmlformats.org/officeDocument/2006/relationships/image" Target="media/image81.png"/><Relationship Id="rId81" Type="http://schemas.openxmlformats.org/officeDocument/2006/relationships/image" Target="media/image80.png"/><Relationship Id="rId80" Type="http://schemas.openxmlformats.org/officeDocument/2006/relationships/image" Target="media/image79.png"/><Relationship Id="rId8" Type="http://schemas.openxmlformats.org/officeDocument/2006/relationships/image" Target="media/image7.png"/><Relationship Id="rId79" Type="http://schemas.openxmlformats.org/officeDocument/2006/relationships/image" Target="media/image78.png"/><Relationship Id="rId78" Type="http://schemas.openxmlformats.org/officeDocument/2006/relationships/image" Target="media/image77.png"/><Relationship Id="rId77" Type="http://schemas.openxmlformats.org/officeDocument/2006/relationships/image" Target="media/image76.png"/><Relationship Id="rId76" Type="http://schemas.openxmlformats.org/officeDocument/2006/relationships/image" Target="media/image75.png"/><Relationship Id="rId75" Type="http://schemas.openxmlformats.org/officeDocument/2006/relationships/image" Target="media/image74.png"/><Relationship Id="rId74" Type="http://schemas.openxmlformats.org/officeDocument/2006/relationships/image" Target="media/image73.png"/><Relationship Id="rId73" Type="http://schemas.openxmlformats.org/officeDocument/2006/relationships/image" Target="media/image72.png"/><Relationship Id="rId72" Type="http://schemas.openxmlformats.org/officeDocument/2006/relationships/image" Target="media/image71.png"/><Relationship Id="rId71" Type="http://schemas.openxmlformats.org/officeDocument/2006/relationships/image" Target="media/image70.png"/><Relationship Id="rId70" Type="http://schemas.openxmlformats.org/officeDocument/2006/relationships/image" Target="media/image69.png"/><Relationship Id="rId7" Type="http://schemas.openxmlformats.org/officeDocument/2006/relationships/image" Target="media/image6.png"/><Relationship Id="rId69" Type="http://schemas.openxmlformats.org/officeDocument/2006/relationships/image" Target="media/image68.png"/><Relationship Id="rId68" Type="http://schemas.openxmlformats.org/officeDocument/2006/relationships/image" Target="media/image67.png"/><Relationship Id="rId67" Type="http://schemas.openxmlformats.org/officeDocument/2006/relationships/image" Target="media/image66.png"/><Relationship Id="rId66" Type="http://schemas.openxmlformats.org/officeDocument/2006/relationships/image" Target="media/image65.png"/><Relationship Id="rId65" Type="http://schemas.openxmlformats.org/officeDocument/2006/relationships/image" Target="media/image64.png"/><Relationship Id="rId64" Type="http://schemas.openxmlformats.org/officeDocument/2006/relationships/image" Target="media/image63.png"/><Relationship Id="rId63" Type="http://schemas.openxmlformats.org/officeDocument/2006/relationships/image" Target="media/image62.png"/><Relationship Id="rId62" Type="http://schemas.openxmlformats.org/officeDocument/2006/relationships/image" Target="media/image61.png"/><Relationship Id="rId61" Type="http://schemas.openxmlformats.org/officeDocument/2006/relationships/image" Target="media/image60.png"/><Relationship Id="rId60" Type="http://schemas.openxmlformats.org/officeDocument/2006/relationships/image" Target="media/image59.png"/><Relationship Id="rId6" Type="http://schemas.openxmlformats.org/officeDocument/2006/relationships/image" Target="media/image5.png"/><Relationship Id="rId59" Type="http://schemas.openxmlformats.org/officeDocument/2006/relationships/image" Target="media/image58.png"/><Relationship Id="rId58" Type="http://schemas.openxmlformats.org/officeDocument/2006/relationships/image" Target="media/image57.png"/><Relationship Id="rId57" Type="http://schemas.openxmlformats.org/officeDocument/2006/relationships/image" Target="media/image56.png"/><Relationship Id="rId56" Type="http://schemas.openxmlformats.org/officeDocument/2006/relationships/image" Target="media/image55.png"/><Relationship Id="rId55" Type="http://schemas.openxmlformats.org/officeDocument/2006/relationships/image" Target="media/image54.png"/><Relationship Id="rId54" Type="http://schemas.openxmlformats.org/officeDocument/2006/relationships/image" Target="media/image53.png"/><Relationship Id="rId53" Type="http://schemas.openxmlformats.org/officeDocument/2006/relationships/image" Target="media/image52.png"/><Relationship Id="rId52" Type="http://schemas.openxmlformats.org/officeDocument/2006/relationships/image" Target="media/image51.png"/><Relationship Id="rId51" Type="http://schemas.openxmlformats.org/officeDocument/2006/relationships/image" Target="media/image50.png"/><Relationship Id="rId50" Type="http://schemas.openxmlformats.org/officeDocument/2006/relationships/image" Target="media/image49.png"/><Relationship Id="rId5" Type="http://schemas.openxmlformats.org/officeDocument/2006/relationships/image" Target="media/image4.png"/><Relationship Id="rId49" Type="http://schemas.openxmlformats.org/officeDocument/2006/relationships/image" Target="media/image48.png"/><Relationship Id="rId48" Type="http://schemas.openxmlformats.org/officeDocument/2006/relationships/image" Target="media/image47.png"/><Relationship Id="rId47" Type="http://schemas.openxmlformats.org/officeDocument/2006/relationships/image" Target="media/image46.png"/><Relationship Id="rId46" Type="http://schemas.openxmlformats.org/officeDocument/2006/relationships/image" Target="media/image45.png"/><Relationship Id="rId45" Type="http://schemas.openxmlformats.org/officeDocument/2006/relationships/image" Target="media/image44.png"/><Relationship Id="rId44" Type="http://schemas.openxmlformats.org/officeDocument/2006/relationships/image" Target="media/image43.png"/><Relationship Id="rId43" Type="http://schemas.openxmlformats.org/officeDocument/2006/relationships/image" Target="media/image42.png"/><Relationship Id="rId42" Type="http://schemas.openxmlformats.org/officeDocument/2006/relationships/image" Target="media/image41.png"/><Relationship Id="rId41" Type="http://schemas.openxmlformats.org/officeDocument/2006/relationships/image" Target="media/image40.png"/><Relationship Id="rId40" Type="http://schemas.openxmlformats.org/officeDocument/2006/relationships/image" Target="media/image39.png"/><Relationship Id="rId4" Type="http://schemas.openxmlformats.org/officeDocument/2006/relationships/image" Target="media/image3.png"/><Relationship Id="rId39" Type="http://schemas.openxmlformats.org/officeDocument/2006/relationships/image" Target="media/image38.png"/><Relationship Id="rId38" Type="http://schemas.openxmlformats.org/officeDocument/2006/relationships/image" Target="media/image37.png"/><Relationship Id="rId37" Type="http://schemas.openxmlformats.org/officeDocument/2006/relationships/image" Target="media/image36.png"/><Relationship Id="rId36" Type="http://schemas.openxmlformats.org/officeDocument/2006/relationships/image" Target="media/image35.png"/><Relationship Id="rId35" Type="http://schemas.openxmlformats.org/officeDocument/2006/relationships/image" Target="media/image34.png"/><Relationship Id="rId34" Type="http://schemas.openxmlformats.org/officeDocument/2006/relationships/image" Target="media/image33.png"/><Relationship Id="rId33" Type="http://schemas.openxmlformats.org/officeDocument/2006/relationships/image" Target="media/image32.png"/><Relationship Id="rId32" Type="http://schemas.openxmlformats.org/officeDocument/2006/relationships/image" Target="media/image31.png"/><Relationship Id="rId31" Type="http://schemas.openxmlformats.org/officeDocument/2006/relationships/image" Target="media/image30.png"/><Relationship Id="rId30" Type="http://schemas.openxmlformats.org/officeDocument/2006/relationships/image" Target="media/image29.png"/><Relationship Id="rId3" Type="http://schemas.openxmlformats.org/officeDocument/2006/relationships/image" Target="media/image2.png"/><Relationship Id="rId29" Type="http://schemas.openxmlformats.org/officeDocument/2006/relationships/image" Target="media/image28.png"/><Relationship Id="rId281" Type="http://schemas.openxmlformats.org/officeDocument/2006/relationships/image" Target="media/image280.png"/><Relationship Id="rId280" Type="http://schemas.openxmlformats.org/officeDocument/2006/relationships/image" Target="media/image279.png"/><Relationship Id="rId28" Type="http://schemas.openxmlformats.org/officeDocument/2006/relationships/image" Target="media/image27.png"/><Relationship Id="rId279" Type="http://schemas.openxmlformats.org/officeDocument/2006/relationships/image" Target="media/image278.png"/><Relationship Id="rId278" Type="http://schemas.openxmlformats.org/officeDocument/2006/relationships/image" Target="media/image277.png"/><Relationship Id="rId277" Type="http://schemas.openxmlformats.org/officeDocument/2006/relationships/image" Target="media/image276.png"/><Relationship Id="rId276" Type="http://schemas.openxmlformats.org/officeDocument/2006/relationships/image" Target="media/image275.png"/><Relationship Id="rId275" Type="http://schemas.openxmlformats.org/officeDocument/2006/relationships/image" Target="media/image274.png"/><Relationship Id="rId274" Type="http://schemas.openxmlformats.org/officeDocument/2006/relationships/image" Target="media/image273.png"/><Relationship Id="rId273" Type="http://schemas.openxmlformats.org/officeDocument/2006/relationships/image" Target="media/image272.png"/><Relationship Id="rId272" Type="http://schemas.openxmlformats.org/officeDocument/2006/relationships/image" Target="media/image271.png"/><Relationship Id="rId271" Type="http://schemas.openxmlformats.org/officeDocument/2006/relationships/image" Target="media/image270.png"/><Relationship Id="rId270" Type="http://schemas.openxmlformats.org/officeDocument/2006/relationships/image" Target="media/image269.png"/><Relationship Id="rId27" Type="http://schemas.openxmlformats.org/officeDocument/2006/relationships/image" Target="media/image26.png"/><Relationship Id="rId269" Type="http://schemas.openxmlformats.org/officeDocument/2006/relationships/image" Target="media/image268.png"/><Relationship Id="rId268" Type="http://schemas.openxmlformats.org/officeDocument/2006/relationships/image" Target="media/image267.png"/><Relationship Id="rId267" Type="http://schemas.openxmlformats.org/officeDocument/2006/relationships/image" Target="media/image266.png"/><Relationship Id="rId266" Type="http://schemas.openxmlformats.org/officeDocument/2006/relationships/image" Target="media/image265.png"/><Relationship Id="rId265" Type="http://schemas.openxmlformats.org/officeDocument/2006/relationships/image" Target="media/image264.png"/><Relationship Id="rId264" Type="http://schemas.openxmlformats.org/officeDocument/2006/relationships/image" Target="media/image263.png"/><Relationship Id="rId263" Type="http://schemas.openxmlformats.org/officeDocument/2006/relationships/image" Target="media/image262.png"/><Relationship Id="rId262" Type="http://schemas.openxmlformats.org/officeDocument/2006/relationships/image" Target="media/image261.png"/><Relationship Id="rId261" Type="http://schemas.openxmlformats.org/officeDocument/2006/relationships/image" Target="media/image260.png"/><Relationship Id="rId260" Type="http://schemas.openxmlformats.org/officeDocument/2006/relationships/image" Target="media/image259.png"/><Relationship Id="rId26" Type="http://schemas.openxmlformats.org/officeDocument/2006/relationships/image" Target="media/image25.png"/><Relationship Id="rId259" Type="http://schemas.openxmlformats.org/officeDocument/2006/relationships/image" Target="media/image258.png"/><Relationship Id="rId258" Type="http://schemas.openxmlformats.org/officeDocument/2006/relationships/image" Target="media/image257.png"/><Relationship Id="rId257" Type="http://schemas.openxmlformats.org/officeDocument/2006/relationships/image" Target="media/image256.png"/><Relationship Id="rId256" Type="http://schemas.openxmlformats.org/officeDocument/2006/relationships/image" Target="media/image255.png"/><Relationship Id="rId255" Type="http://schemas.openxmlformats.org/officeDocument/2006/relationships/image" Target="media/image254.png"/><Relationship Id="rId254" Type="http://schemas.openxmlformats.org/officeDocument/2006/relationships/image" Target="media/image253.png"/><Relationship Id="rId253" Type="http://schemas.openxmlformats.org/officeDocument/2006/relationships/image" Target="media/image252.png"/><Relationship Id="rId252" Type="http://schemas.openxmlformats.org/officeDocument/2006/relationships/image" Target="media/image251.png"/><Relationship Id="rId251" Type="http://schemas.openxmlformats.org/officeDocument/2006/relationships/image" Target="media/image250.png"/><Relationship Id="rId250" Type="http://schemas.openxmlformats.org/officeDocument/2006/relationships/image" Target="media/image249.png"/><Relationship Id="rId25" Type="http://schemas.openxmlformats.org/officeDocument/2006/relationships/image" Target="media/image24.png"/><Relationship Id="rId249" Type="http://schemas.openxmlformats.org/officeDocument/2006/relationships/image" Target="media/image248.png"/><Relationship Id="rId248" Type="http://schemas.openxmlformats.org/officeDocument/2006/relationships/image" Target="media/image247.png"/><Relationship Id="rId247" Type="http://schemas.openxmlformats.org/officeDocument/2006/relationships/image" Target="media/image246.png"/><Relationship Id="rId246" Type="http://schemas.openxmlformats.org/officeDocument/2006/relationships/image" Target="media/image245.png"/><Relationship Id="rId245" Type="http://schemas.openxmlformats.org/officeDocument/2006/relationships/image" Target="media/image244.png"/><Relationship Id="rId244" Type="http://schemas.openxmlformats.org/officeDocument/2006/relationships/image" Target="media/image243.png"/><Relationship Id="rId243" Type="http://schemas.openxmlformats.org/officeDocument/2006/relationships/image" Target="media/image242.png"/><Relationship Id="rId242" Type="http://schemas.openxmlformats.org/officeDocument/2006/relationships/image" Target="media/image241.png"/><Relationship Id="rId241" Type="http://schemas.openxmlformats.org/officeDocument/2006/relationships/image" Target="media/image240.png"/><Relationship Id="rId240" Type="http://schemas.openxmlformats.org/officeDocument/2006/relationships/image" Target="media/image239.png"/><Relationship Id="rId24" Type="http://schemas.openxmlformats.org/officeDocument/2006/relationships/image" Target="media/image23.png"/><Relationship Id="rId239" Type="http://schemas.openxmlformats.org/officeDocument/2006/relationships/image" Target="media/image238.png"/><Relationship Id="rId238" Type="http://schemas.openxmlformats.org/officeDocument/2006/relationships/image" Target="media/image237.png"/><Relationship Id="rId237" Type="http://schemas.openxmlformats.org/officeDocument/2006/relationships/image" Target="media/image236.png"/><Relationship Id="rId236" Type="http://schemas.openxmlformats.org/officeDocument/2006/relationships/image" Target="media/image235.png"/><Relationship Id="rId235" Type="http://schemas.openxmlformats.org/officeDocument/2006/relationships/image" Target="media/image234.png"/><Relationship Id="rId234" Type="http://schemas.openxmlformats.org/officeDocument/2006/relationships/image" Target="media/image233.png"/><Relationship Id="rId233" Type="http://schemas.openxmlformats.org/officeDocument/2006/relationships/image" Target="media/image232.png"/><Relationship Id="rId232" Type="http://schemas.openxmlformats.org/officeDocument/2006/relationships/image" Target="media/image231.png"/><Relationship Id="rId231" Type="http://schemas.openxmlformats.org/officeDocument/2006/relationships/image" Target="media/image230.png"/><Relationship Id="rId230" Type="http://schemas.openxmlformats.org/officeDocument/2006/relationships/image" Target="media/image229.png"/><Relationship Id="rId23" Type="http://schemas.openxmlformats.org/officeDocument/2006/relationships/image" Target="media/image22.png"/><Relationship Id="rId229" Type="http://schemas.openxmlformats.org/officeDocument/2006/relationships/image" Target="media/image228.png"/><Relationship Id="rId228" Type="http://schemas.openxmlformats.org/officeDocument/2006/relationships/image" Target="media/image227.png"/><Relationship Id="rId227" Type="http://schemas.openxmlformats.org/officeDocument/2006/relationships/image" Target="media/image226.png"/><Relationship Id="rId226" Type="http://schemas.openxmlformats.org/officeDocument/2006/relationships/image" Target="media/image225.png"/><Relationship Id="rId225" Type="http://schemas.openxmlformats.org/officeDocument/2006/relationships/image" Target="media/image224.png"/><Relationship Id="rId224" Type="http://schemas.openxmlformats.org/officeDocument/2006/relationships/image" Target="media/image223.png"/><Relationship Id="rId223" Type="http://schemas.openxmlformats.org/officeDocument/2006/relationships/image" Target="media/image222.png"/><Relationship Id="rId222" Type="http://schemas.openxmlformats.org/officeDocument/2006/relationships/image" Target="media/image221.png"/><Relationship Id="rId221" Type="http://schemas.openxmlformats.org/officeDocument/2006/relationships/image" Target="media/image220.png"/><Relationship Id="rId220" Type="http://schemas.openxmlformats.org/officeDocument/2006/relationships/image" Target="media/image219.png"/><Relationship Id="rId22" Type="http://schemas.openxmlformats.org/officeDocument/2006/relationships/image" Target="media/image21.png"/><Relationship Id="rId219" Type="http://schemas.openxmlformats.org/officeDocument/2006/relationships/image" Target="media/image218.png"/><Relationship Id="rId218" Type="http://schemas.openxmlformats.org/officeDocument/2006/relationships/image" Target="media/image217.png"/><Relationship Id="rId217" Type="http://schemas.openxmlformats.org/officeDocument/2006/relationships/image" Target="media/image216.png"/><Relationship Id="rId216" Type="http://schemas.openxmlformats.org/officeDocument/2006/relationships/image" Target="media/image215.png"/><Relationship Id="rId215" Type="http://schemas.openxmlformats.org/officeDocument/2006/relationships/image" Target="media/image214.png"/><Relationship Id="rId214" Type="http://schemas.openxmlformats.org/officeDocument/2006/relationships/image" Target="media/image213.png"/><Relationship Id="rId213" Type="http://schemas.openxmlformats.org/officeDocument/2006/relationships/image" Target="media/image212.png"/><Relationship Id="rId212" Type="http://schemas.openxmlformats.org/officeDocument/2006/relationships/image" Target="media/image211.png"/><Relationship Id="rId211" Type="http://schemas.openxmlformats.org/officeDocument/2006/relationships/image" Target="media/image210.png"/><Relationship Id="rId210" Type="http://schemas.openxmlformats.org/officeDocument/2006/relationships/image" Target="media/image209.png"/><Relationship Id="rId21" Type="http://schemas.openxmlformats.org/officeDocument/2006/relationships/image" Target="media/image20.png"/><Relationship Id="rId209" Type="http://schemas.openxmlformats.org/officeDocument/2006/relationships/image" Target="media/image208.png"/><Relationship Id="rId208" Type="http://schemas.openxmlformats.org/officeDocument/2006/relationships/image" Target="media/image207.png"/><Relationship Id="rId207" Type="http://schemas.openxmlformats.org/officeDocument/2006/relationships/image" Target="media/image206.png"/><Relationship Id="rId206" Type="http://schemas.openxmlformats.org/officeDocument/2006/relationships/image" Target="media/image205.png"/><Relationship Id="rId205" Type="http://schemas.openxmlformats.org/officeDocument/2006/relationships/image" Target="media/image204.png"/><Relationship Id="rId204" Type="http://schemas.openxmlformats.org/officeDocument/2006/relationships/image" Target="media/image203.png"/><Relationship Id="rId203" Type="http://schemas.openxmlformats.org/officeDocument/2006/relationships/image" Target="media/image202.png"/><Relationship Id="rId202" Type="http://schemas.openxmlformats.org/officeDocument/2006/relationships/image" Target="media/image201.png"/><Relationship Id="rId201" Type="http://schemas.openxmlformats.org/officeDocument/2006/relationships/image" Target="media/image200.png"/><Relationship Id="rId200" Type="http://schemas.openxmlformats.org/officeDocument/2006/relationships/image" Target="media/image199.png"/><Relationship Id="rId20" Type="http://schemas.openxmlformats.org/officeDocument/2006/relationships/image" Target="media/image19.png"/><Relationship Id="rId2" Type="http://schemas.openxmlformats.org/officeDocument/2006/relationships/image" Target="NULL" TargetMode="External"/><Relationship Id="rId199" Type="http://schemas.openxmlformats.org/officeDocument/2006/relationships/image" Target="media/image198.png"/><Relationship Id="rId198" Type="http://schemas.openxmlformats.org/officeDocument/2006/relationships/image" Target="media/image197.png"/><Relationship Id="rId197" Type="http://schemas.openxmlformats.org/officeDocument/2006/relationships/image" Target="media/image196.png"/><Relationship Id="rId196" Type="http://schemas.openxmlformats.org/officeDocument/2006/relationships/image" Target="media/image195.png"/><Relationship Id="rId195" Type="http://schemas.openxmlformats.org/officeDocument/2006/relationships/image" Target="media/image194.png"/><Relationship Id="rId194" Type="http://schemas.openxmlformats.org/officeDocument/2006/relationships/image" Target="media/image193.png"/><Relationship Id="rId193" Type="http://schemas.openxmlformats.org/officeDocument/2006/relationships/image" Target="media/image192.png"/><Relationship Id="rId192" Type="http://schemas.openxmlformats.org/officeDocument/2006/relationships/image" Target="media/image191.png"/><Relationship Id="rId191" Type="http://schemas.openxmlformats.org/officeDocument/2006/relationships/image" Target="media/image190.png"/><Relationship Id="rId190" Type="http://schemas.openxmlformats.org/officeDocument/2006/relationships/image" Target="media/image189.png"/><Relationship Id="rId19" Type="http://schemas.openxmlformats.org/officeDocument/2006/relationships/image" Target="media/image18.png"/><Relationship Id="rId189" Type="http://schemas.openxmlformats.org/officeDocument/2006/relationships/image" Target="media/image188.png"/><Relationship Id="rId188" Type="http://schemas.openxmlformats.org/officeDocument/2006/relationships/image" Target="media/image187.png"/><Relationship Id="rId187" Type="http://schemas.openxmlformats.org/officeDocument/2006/relationships/image" Target="media/image186.png"/><Relationship Id="rId186" Type="http://schemas.openxmlformats.org/officeDocument/2006/relationships/image" Target="media/image185.png"/><Relationship Id="rId185" Type="http://schemas.openxmlformats.org/officeDocument/2006/relationships/image" Target="media/image184.png"/><Relationship Id="rId184" Type="http://schemas.openxmlformats.org/officeDocument/2006/relationships/image" Target="media/image183.png"/><Relationship Id="rId183" Type="http://schemas.openxmlformats.org/officeDocument/2006/relationships/image" Target="media/image182.png"/><Relationship Id="rId182" Type="http://schemas.openxmlformats.org/officeDocument/2006/relationships/image" Target="media/image181.png"/><Relationship Id="rId181" Type="http://schemas.openxmlformats.org/officeDocument/2006/relationships/image" Target="media/image180.png"/><Relationship Id="rId180" Type="http://schemas.openxmlformats.org/officeDocument/2006/relationships/image" Target="media/image179.png"/><Relationship Id="rId18" Type="http://schemas.openxmlformats.org/officeDocument/2006/relationships/image" Target="media/image17.png"/><Relationship Id="rId179" Type="http://schemas.openxmlformats.org/officeDocument/2006/relationships/image" Target="media/image178.png"/><Relationship Id="rId178" Type="http://schemas.openxmlformats.org/officeDocument/2006/relationships/image" Target="media/image177.png"/><Relationship Id="rId177" Type="http://schemas.openxmlformats.org/officeDocument/2006/relationships/image" Target="media/image176.png"/><Relationship Id="rId176" Type="http://schemas.openxmlformats.org/officeDocument/2006/relationships/image" Target="media/image175.png"/><Relationship Id="rId175" Type="http://schemas.openxmlformats.org/officeDocument/2006/relationships/image" Target="media/image174.png"/><Relationship Id="rId174" Type="http://schemas.openxmlformats.org/officeDocument/2006/relationships/image" Target="media/image173.png"/><Relationship Id="rId173" Type="http://schemas.openxmlformats.org/officeDocument/2006/relationships/image" Target="media/image172.png"/><Relationship Id="rId172" Type="http://schemas.openxmlformats.org/officeDocument/2006/relationships/image" Target="media/image171.png"/><Relationship Id="rId171" Type="http://schemas.openxmlformats.org/officeDocument/2006/relationships/image" Target="media/image170.png"/><Relationship Id="rId170" Type="http://schemas.openxmlformats.org/officeDocument/2006/relationships/image" Target="media/image169.png"/><Relationship Id="rId17" Type="http://schemas.openxmlformats.org/officeDocument/2006/relationships/image" Target="media/image16.png"/><Relationship Id="rId169" Type="http://schemas.openxmlformats.org/officeDocument/2006/relationships/image" Target="media/image168.png"/><Relationship Id="rId168" Type="http://schemas.openxmlformats.org/officeDocument/2006/relationships/image" Target="media/image167.png"/><Relationship Id="rId167" Type="http://schemas.openxmlformats.org/officeDocument/2006/relationships/image" Target="media/image166.png"/><Relationship Id="rId166" Type="http://schemas.openxmlformats.org/officeDocument/2006/relationships/image" Target="media/image165.png"/><Relationship Id="rId165" Type="http://schemas.openxmlformats.org/officeDocument/2006/relationships/image" Target="media/image164.png"/><Relationship Id="rId164" Type="http://schemas.openxmlformats.org/officeDocument/2006/relationships/image" Target="media/image163.png"/><Relationship Id="rId163" Type="http://schemas.openxmlformats.org/officeDocument/2006/relationships/image" Target="media/image162.png"/><Relationship Id="rId162" Type="http://schemas.openxmlformats.org/officeDocument/2006/relationships/image" Target="media/image161.png"/><Relationship Id="rId161" Type="http://schemas.openxmlformats.org/officeDocument/2006/relationships/image" Target="media/image160.png"/><Relationship Id="rId160" Type="http://schemas.openxmlformats.org/officeDocument/2006/relationships/image" Target="media/image159.png"/><Relationship Id="rId16" Type="http://schemas.openxmlformats.org/officeDocument/2006/relationships/image" Target="media/image15.png"/><Relationship Id="rId159" Type="http://schemas.openxmlformats.org/officeDocument/2006/relationships/image" Target="media/image158.png"/><Relationship Id="rId158" Type="http://schemas.openxmlformats.org/officeDocument/2006/relationships/image" Target="media/image157.png"/><Relationship Id="rId157" Type="http://schemas.openxmlformats.org/officeDocument/2006/relationships/image" Target="media/image156.png"/><Relationship Id="rId156" Type="http://schemas.openxmlformats.org/officeDocument/2006/relationships/image" Target="media/image155.png"/><Relationship Id="rId155" Type="http://schemas.openxmlformats.org/officeDocument/2006/relationships/image" Target="media/image154.png"/><Relationship Id="rId154" Type="http://schemas.openxmlformats.org/officeDocument/2006/relationships/image" Target="media/image153.png"/><Relationship Id="rId153" Type="http://schemas.openxmlformats.org/officeDocument/2006/relationships/image" Target="media/image152.png"/><Relationship Id="rId152" Type="http://schemas.openxmlformats.org/officeDocument/2006/relationships/image" Target="media/image151.png"/><Relationship Id="rId151" Type="http://schemas.openxmlformats.org/officeDocument/2006/relationships/image" Target="media/image150.png"/><Relationship Id="rId150" Type="http://schemas.openxmlformats.org/officeDocument/2006/relationships/image" Target="media/image149.png"/><Relationship Id="rId15" Type="http://schemas.openxmlformats.org/officeDocument/2006/relationships/image" Target="media/image14.png"/><Relationship Id="rId149" Type="http://schemas.openxmlformats.org/officeDocument/2006/relationships/image" Target="media/image148.png"/><Relationship Id="rId148" Type="http://schemas.openxmlformats.org/officeDocument/2006/relationships/image" Target="media/image147.png"/><Relationship Id="rId147" Type="http://schemas.openxmlformats.org/officeDocument/2006/relationships/image" Target="media/image146.png"/><Relationship Id="rId146" Type="http://schemas.openxmlformats.org/officeDocument/2006/relationships/image" Target="media/image145.png"/><Relationship Id="rId145" Type="http://schemas.openxmlformats.org/officeDocument/2006/relationships/image" Target="media/image144.png"/><Relationship Id="rId144" Type="http://schemas.openxmlformats.org/officeDocument/2006/relationships/image" Target="media/image143.png"/><Relationship Id="rId143" Type="http://schemas.openxmlformats.org/officeDocument/2006/relationships/image" Target="media/image142.png"/><Relationship Id="rId142" Type="http://schemas.openxmlformats.org/officeDocument/2006/relationships/image" Target="media/image141.png"/><Relationship Id="rId141" Type="http://schemas.openxmlformats.org/officeDocument/2006/relationships/image" Target="media/image140.png"/><Relationship Id="rId140" Type="http://schemas.openxmlformats.org/officeDocument/2006/relationships/image" Target="media/image139.png"/><Relationship Id="rId14" Type="http://schemas.openxmlformats.org/officeDocument/2006/relationships/image" Target="media/image13.png"/><Relationship Id="rId139" Type="http://schemas.openxmlformats.org/officeDocument/2006/relationships/image" Target="media/image138.png"/><Relationship Id="rId138" Type="http://schemas.openxmlformats.org/officeDocument/2006/relationships/image" Target="media/image137.png"/><Relationship Id="rId137" Type="http://schemas.openxmlformats.org/officeDocument/2006/relationships/image" Target="media/image136.png"/><Relationship Id="rId136" Type="http://schemas.openxmlformats.org/officeDocument/2006/relationships/image" Target="media/image135.png"/><Relationship Id="rId135" Type="http://schemas.openxmlformats.org/officeDocument/2006/relationships/image" Target="media/image134.png"/><Relationship Id="rId134" Type="http://schemas.openxmlformats.org/officeDocument/2006/relationships/image" Target="media/image133.png"/><Relationship Id="rId133" Type="http://schemas.openxmlformats.org/officeDocument/2006/relationships/image" Target="media/image132.png"/><Relationship Id="rId132" Type="http://schemas.openxmlformats.org/officeDocument/2006/relationships/image" Target="media/image131.png"/><Relationship Id="rId131" Type="http://schemas.openxmlformats.org/officeDocument/2006/relationships/image" Target="media/image130.png"/><Relationship Id="rId130" Type="http://schemas.openxmlformats.org/officeDocument/2006/relationships/image" Target="media/image129.png"/><Relationship Id="rId13" Type="http://schemas.openxmlformats.org/officeDocument/2006/relationships/image" Target="media/image12.png"/><Relationship Id="rId129" Type="http://schemas.openxmlformats.org/officeDocument/2006/relationships/image" Target="media/image128.png"/><Relationship Id="rId128" Type="http://schemas.openxmlformats.org/officeDocument/2006/relationships/image" Target="media/image127.png"/><Relationship Id="rId127" Type="http://schemas.openxmlformats.org/officeDocument/2006/relationships/image" Target="media/image126.png"/><Relationship Id="rId126" Type="http://schemas.openxmlformats.org/officeDocument/2006/relationships/image" Target="media/image125.png"/><Relationship Id="rId125" Type="http://schemas.openxmlformats.org/officeDocument/2006/relationships/image" Target="media/image124.png"/><Relationship Id="rId124" Type="http://schemas.openxmlformats.org/officeDocument/2006/relationships/image" Target="media/image123.png"/><Relationship Id="rId123" Type="http://schemas.openxmlformats.org/officeDocument/2006/relationships/image" Target="media/image122.png"/><Relationship Id="rId122" Type="http://schemas.openxmlformats.org/officeDocument/2006/relationships/image" Target="media/image121.png"/><Relationship Id="rId121" Type="http://schemas.openxmlformats.org/officeDocument/2006/relationships/image" Target="media/image120.png"/><Relationship Id="rId120" Type="http://schemas.openxmlformats.org/officeDocument/2006/relationships/image" Target="media/image119.png"/><Relationship Id="rId12" Type="http://schemas.openxmlformats.org/officeDocument/2006/relationships/image" Target="media/image11.png"/><Relationship Id="rId119" Type="http://schemas.openxmlformats.org/officeDocument/2006/relationships/image" Target="media/image118.png"/><Relationship Id="rId118" Type="http://schemas.openxmlformats.org/officeDocument/2006/relationships/image" Target="media/image117.png"/><Relationship Id="rId117" Type="http://schemas.openxmlformats.org/officeDocument/2006/relationships/image" Target="media/image116.png"/><Relationship Id="rId116" Type="http://schemas.openxmlformats.org/officeDocument/2006/relationships/image" Target="media/image115.png"/><Relationship Id="rId115" Type="http://schemas.openxmlformats.org/officeDocument/2006/relationships/image" Target="media/image114.png"/><Relationship Id="rId114" Type="http://schemas.openxmlformats.org/officeDocument/2006/relationships/image" Target="media/image113.png"/><Relationship Id="rId113" Type="http://schemas.openxmlformats.org/officeDocument/2006/relationships/image" Target="media/image112.png"/><Relationship Id="rId112" Type="http://schemas.openxmlformats.org/officeDocument/2006/relationships/image" Target="media/image111.png"/><Relationship Id="rId111" Type="http://schemas.openxmlformats.org/officeDocument/2006/relationships/image" Target="media/image110.png"/><Relationship Id="rId110" Type="http://schemas.openxmlformats.org/officeDocument/2006/relationships/image" Target="media/image109.png"/><Relationship Id="rId11" Type="http://schemas.openxmlformats.org/officeDocument/2006/relationships/image" Target="media/image10.png"/><Relationship Id="rId109" Type="http://schemas.openxmlformats.org/officeDocument/2006/relationships/image" Target="media/image108.png"/><Relationship Id="rId108" Type="http://schemas.openxmlformats.org/officeDocument/2006/relationships/image" Target="media/image107.png"/><Relationship Id="rId107" Type="http://schemas.openxmlformats.org/officeDocument/2006/relationships/image" Target="media/image106.png"/><Relationship Id="rId106" Type="http://schemas.openxmlformats.org/officeDocument/2006/relationships/image" Target="media/image105.png"/><Relationship Id="rId105" Type="http://schemas.openxmlformats.org/officeDocument/2006/relationships/image" Target="media/image104.png"/><Relationship Id="rId104" Type="http://schemas.openxmlformats.org/officeDocument/2006/relationships/image" Target="media/image103.png"/><Relationship Id="rId103" Type="http://schemas.openxmlformats.org/officeDocument/2006/relationships/image" Target="media/image102.png"/><Relationship Id="rId102" Type="http://schemas.openxmlformats.org/officeDocument/2006/relationships/image" Target="media/image101.png"/><Relationship Id="rId101" Type="http://schemas.openxmlformats.org/officeDocument/2006/relationships/image" Target="media/image100.png"/><Relationship Id="rId100" Type="http://schemas.openxmlformats.org/officeDocument/2006/relationships/image" Target="media/image99.png"/><Relationship Id="rId10" Type="http://schemas.openxmlformats.org/officeDocument/2006/relationships/image" Target="media/image9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www.wps.cn/officeDocument/2023/relationships/customStorage" Target="customStorage/customStorage.xml"/><Relationship Id="rId8" Type="http://schemas.openxmlformats.org/officeDocument/2006/relationships/styles" Target="styles.xml"/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ustomStorage/customStorage.xml><?xml version="1.0" encoding="utf-8"?>
<customStorage xmlns="https://web.wps.cn/et/2018/main">
  <book/>
  <sheets/>
</customStorage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4</xdr:col>
      <xdr:colOff>406400</xdr:colOff>
      <xdr:row>5</xdr:row>
      <xdr:rowOff>406400</xdr:rowOff>
    </xdr:to>
    <xdr:pic>
      <xdr:nvPicPr>
        <xdr:cNvPr id="4" name="图片 3" descr="image"/>
        <xdr:cNvPicPr>
          <a:picLocks noChangeAspect="1"/>
        </xdr:cNvPicPr>
      </xdr:nvPicPr>
      <xdr:blipFill>
        <a:stretch>
          <a:fillRect/>
        </a:stretch>
      </xdr:blipFill>
      <xdr:spPr>
        <a:xfrm>
          <a:off x="5745480" y="3056255"/>
          <a:ext cx="406400" cy="406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406400</xdr:colOff>
      <xdr:row>5</xdr:row>
      <xdr:rowOff>406400</xdr:rowOff>
    </xdr:to>
    <xdr:pic>
      <xdr:nvPicPr>
        <xdr:cNvPr id="5" name="图片 4" descr="image"/>
        <xdr:cNvPicPr>
          <a:picLocks noChangeAspect="1"/>
        </xdr:cNvPicPr>
      </xdr:nvPicPr>
      <xdr:blipFill>
        <a:stretch>
          <a:fillRect/>
        </a:stretch>
      </xdr:blipFill>
      <xdr:spPr>
        <a:xfrm>
          <a:off x="9766935" y="3056255"/>
          <a:ext cx="406400" cy="4064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.vml"/><Relationship Id="rId1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comments" Target="../comments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41"/>
  <sheetViews>
    <sheetView zoomScale="90" zoomScaleNormal="90" workbookViewId="0">
      <pane xSplit="2" ySplit="1" topLeftCell="C2" activePane="bottomRight" state="frozen"/>
      <selection/>
      <selection pane="topRight"/>
      <selection pane="bottomLeft"/>
      <selection pane="bottomRight" activeCell="C2" sqref="A1:G41"/>
    </sheetView>
  </sheetViews>
  <sheetFormatPr defaultColWidth="9.23076923076923" defaultRowHeight="16.8" outlineLevelCol="7"/>
  <cols>
    <col min="1" max="1" width="11.5288461538462" style="2" customWidth="1"/>
    <col min="2" max="2" width="11.375" style="2" customWidth="1"/>
    <col min="3" max="3" width="50.1634615384615" style="3" customWidth="1"/>
    <col min="4" max="4" width="13.9326923076923" style="2" customWidth="1"/>
    <col min="5" max="5" width="20.6634615384615" style="2" customWidth="1"/>
    <col min="6" max="6" width="30.2884615384615" style="27" customWidth="1"/>
    <col min="7" max="7" width="9.94230769230769" style="29" customWidth="1"/>
    <col min="8" max="16384" width="9.23076923076923" style="2"/>
  </cols>
  <sheetData>
    <row r="1" s="1" customFormat="1" ht="17" spans="1:7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</row>
    <row r="2" ht="23.2" spans="1:7">
      <c r="A2" s="6" t="s">
        <v>7</v>
      </c>
      <c r="B2" s="30" t="s">
        <v>8</v>
      </c>
      <c r="C2" s="8" t="s">
        <v>9</v>
      </c>
      <c r="D2" s="7" t="s">
        <v>10</v>
      </c>
      <c r="E2" s="7" t="str">
        <f>_xlfn.DISPIMG("ID_91E7ACB05BC941D893AEA86E5F1EAB7F",1)</f>
        <v>=DISPIMG("ID_91E7ACB05BC941D893AEA86E5F1EAB7F",1)</v>
      </c>
      <c r="F2" s="18" t="s">
        <v>11</v>
      </c>
      <c r="G2" s="22" t="s">
        <v>12</v>
      </c>
    </row>
    <row r="3" ht="17.6" spans="1:7">
      <c r="A3" s="9"/>
      <c r="B3" s="31"/>
      <c r="C3" s="8" t="s">
        <v>13</v>
      </c>
      <c r="D3" s="7" t="s">
        <v>14</v>
      </c>
      <c r="E3" s="18" t="str">
        <f>_xlfn.DISPIMG("ID_1702F8530B314AC99A7602F5962230DB",1)</f>
        <v>=DISPIMG("ID_1702F8530B314AC99A7602F5962230DB",1)</v>
      </c>
      <c r="F3" s="18" t="s">
        <v>15</v>
      </c>
      <c r="G3" s="21" t="s">
        <v>16</v>
      </c>
    </row>
    <row r="4" ht="98.8" spans="1:7">
      <c r="A4" s="9"/>
      <c r="B4" s="32"/>
      <c r="C4" s="8" t="s">
        <v>17</v>
      </c>
      <c r="D4" s="7" t="s">
        <v>18</v>
      </c>
      <c r="E4" s="7" t="str">
        <f>_xlfn.DISPIMG("ID_AD62726D7A45426CB643D243F40F738D",1)</f>
        <v>=DISPIMG("ID_AD62726D7A45426CB643D243F40F738D",1)</v>
      </c>
      <c r="F4" s="18" t="s">
        <v>19</v>
      </c>
      <c r="G4" s="21" t="s">
        <v>16</v>
      </c>
    </row>
    <row r="5" ht="84.05" spans="1:7">
      <c r="A5" s="9"/>
      <c r="B5" s="30" t="s">
        <v>20</v>
      </c>
      <c r="C5" s="8" t="s">
        <v>21</v>
      </c>
      <c r="D5" s="7" t="s">
        <v>22</v>
      </c>
      <c r="E5" t="str">
        <f>_xlfn.DISPIMG("ID_19007CB733EC4D8CA0016B6F17F681C7",1)</f>
        <v>=DISPIMG("ID_19007CB733EC4D8CA0016B6F17F681C7",1)</v>
      </c>
      <c r="F5" s="7" t="s">
        <v>23</v>
      </c>
      <c r="G5" s="21" t="s">
        <v>16</v>
      </c>
    </row>
    <row r="6" ht="55.45" spans="1:8">
      <c r="A6" s="9"/>
      <c r="B6" s="32"/>
      <c r="C6" s="8" t="s">
        <v>24</v>
      </c>
      <c r="D6" s="7" t="s">
        <v>25</v>
      </c>
      <c r="E6" t="str">
        <f>_xlfn.DISPIMG("ID_72F1D8B2BA234EC0BB0AC4F7835FBE92",1)</f>
        <v>=DISPIMG("ID_72F1D8B2BA234EC0BB0AC4F7835FBE92",1)</v>
      </c>
      <c r="F6" s="7" t="s">
        <v>23</v>
      </c>
      <c r="G6" s="21" t="s">
        <v>16</v>
      </c>
      <c r="H6"/>
    </row>
    <row r="7" ht="67.1" spans="1:7">
      <c r="A7" s="9"/>
      <c r="B7" s="30" t="s">
        <v>26</v>
      </c>
      <c r="C7" s="8" t="s">
        <v>27</v>
      </c>
      <c r="D7" s="7" t="s">
        <v>28</v>
      </c>
      <c r="E7" s="7" t="str">
        <f>_xlfn.DISPIMG("ID_A4A773C847BD4DD48EFF5F775CE6402B",1)</f>
        <v>=DISPIMG("ID_A4A773C847BD4DD48EFF5F775CE6402B",1)</v>
      </c>
      <c r="F7" s="7" t="s">
        <v>23</v>
      </c>
      <c r="G7" s="21" t="s">
        <v>16</v>
      </c>
    </row>
    <row r="8" ht="66.3" spans="1:7">
      <c r="A8" s="9"/>
      <c r="B8" s="31"/>
      <c r="C8" s="8" t="s">
        <v>29</v>
      </c>
      <c r="D8" s="7" t="s">
        <v>30</v>
      </c>
      <c r="E8" s="7" t="str">
        <f>_xlfn.DISPIMG("ID_942E8C9312BB4FB8B82A46A8D612B0AF",1)</f>
        <v>=DISPIMG("ID_942E8C9312BB4FB8B82A46A8D612B0AF",1)</v>
      </c>
      <c r="F8" s="7" t="s">
        <v>23</v>
      </c>
      <c r="G8" s="21" t="s">
        <v>16</v>
      </c>
    </row>
    <row r="9" ht="66.4" spans="1:7">
      <c r="A9" s="9"/>
      <c r="B9" s="31"/>
      <c r="C9" s="8" t="s">
        <v>31</v>
      </c>
      <c r="D9" s="7" t="s">
        <v>32</v>
      </c>
      <c r="E9" s="7" t="str">
        <f>_xlfn.DISPIMG("ID_E18F850405984BCEAC6A84545F6785B1",1)</f>
        <v>=DISPIMG("ID_E18F850405984BCEAC6A84545F6785B1",1)</v>
      </c>
      <c r="F9" s="7" t="s">
        <v>23</v>
      </c>
      <c r="G9" s="21" t="s">
        <v>16</v>
      </c>
    </row>
    <row r="10" ht="31.75" spans="1:7">
      <c r="A10" s="10" t="s">
        <v>33</v>
      </c>
      <c r="B10" s="30" t="s">
        <v>8</v>
      </c>
      <c r="C10" s="8" t="s">
        <v>9</v>
      </c>
      <c r="D10" s="7" t="s">
        <v>34</v>
      </c>
      <c r="E10" s="7" t="str">
        <f>_xlfn.DISPIMG("ID_6969CE29DA384F5D8FDCDEE3C5AAD6D3",1)</f>
        <v>=DISPIMG("ID_6969CE29DA384F5D8FDCDEE3C5AAD6D3",1)</v>
      </c>
      <c r="F10" s="18" t="s">
        <v>11</v>
      </c>
      <c r="G10" s="21" t="s">
        <v>16</v>
      </c>
    </row>
    <row r="11" ht="57.7" spans="1:7">
      <c r="A11" s="11"/>
      <c r="B11" s="31"/>
      <c r="C11" s="8" t="s">
        <v>13</v>
      </c>
      <c r="D11" s="7" t="s">
        <v>35</v>
      </c>
      <c r="E11" s="7" t="str">
        <f>_xlfn.DISPIMG("ID_94F9BDB103FD4891B7196F1BE8D82BE0",1)</f>
        <v>=DISPIMG("ID_94F9BDB103FD4891B7196F1BE8D82BE0",1)</v>
      </c>
      <c r="F11" s="18" t="s">
        <v>15</v>
      </c>
      <c r="G11" s="21" t="s">
        <v>16</v>
      </c>
    </row>
    <row r="12" ht="85" spans="1:7">
      <c r="A12" s="11"/>
      <c r="B12" s="32"/>
      <c r="C12" s="8" t="s">
        <v>17</v>
      </c>
      <c r="D12" s="7" t="s">
        <v>36</v>
      </c>
      <c r="E12" s="7" t="str">
        <f>_xlfn.DISPIMG("ID_E40DEDF729B94C60AC930E7421301DB4",1)</f>
        <v>=DISPIMG("ID_E40DEDF729B94C60AC930E7421301DB4",1)</v>
      </c>
      <c r="F12" s="18" t="s">
        <v>19</v>
      </c>
      <c r="G12" s="22" t="s">
        <v>12</v>
      </c>
    </row>
    <row r="13" ht="71.95" spans="1:7">
      <c r="A13" s="11"/>
      <c r="B13" s="30" t="s">
        <v>20</v>
      </c>
      <c r="C13" s="8" t="s">
        <v>21</v>
      </c>
      <c r="D13" s="7" t="s">
        <v>37</v>
      </c>
      <c r="E13" s="7" t="str">
        <f>_xlfn.DISPIMG("ID_995E70B362ED432A859830EFA7DF0A8D",1)</f>
        <v>=DISPIMG("ID_995E70B362ED432A859830EFA7DF0A8D",1)</v>
      </c>
      <c r="F13" s="7" t="s">
        <v>23</v>
      </c>
      <c r="G13" s="22" t="s">
        <v>12</v>
      </c>
    </row>
    <row r="14" ht="72.85" spans="1:7">
      <c r="A14" s="11"/>
      <c r="B14" s="32"/>
      <c r="C14" s="8" t="s">
        <v>24</v>
      </c>
      <c r="D14" s="7" t="s">
        <v>38</v>
      </c>
      <c r="E14" s="7" t="str">
        <f>_xlfn.DISPIMG("ID_B07D3F0FD92C44E785512BAA10E66813",1)</f>
        <v>=DISPIMG("ID_B07D3F0FD92C44E785512BAA10E66813",1)</v>
      </c>
      <c r="F14" s="7" t="s">
        <v>23</v>
      </c>
      <c r="G14" s="22" t="s">
        <v>12</v>
      </c>
    </row>
    <row r="15" ht="70.05" spans="1:7">
      <c r="A15" s="11"/>
      <c r="B15" s="30" t="s">
        <v>26</v>
      </c>
      <c r="C15" s="8" t="s">
        <v>27</v>
      </c>
      <c r="D15" s="7" t="s">
        <v>39</v>
      </c>
      <c r="E15" s="7" t="str">
        <f>_xlfn.DISPIMG("ID_D4A1E302BC504F6C8203DF3F4F5C4E9B",1)</f>
        <v>=DISPIMG("ID_D4A1E302BC504F6C8203DF3F4F5C4E9B",1)</v>
      </c>
      <c r="F15" s="7" t="s">
        <v>23</v>
      </c>
      <c r="G15" s="21" t="s">
        <v>16</v>
      </c>
    </row>
    <row r="16" ht="66.05" spans="1:7">
      <c r="A16" s="11"/>
      <c r="B16" s="31"/>
      <c r="C16" s="8" t="s">
        <v>29</v>
      </c>
      <c r="D16" s="7" t="s">
        <v>40</v>
      </c>
      <c r="E16" s="7" t="str">
        <f>_xlfn.DISPIMG("ID_912821E592E544E1896E9A53BB5EC691",1)</f>
        <v>=DISPIMG("ID_912821E592E544E1896E9A53BB5EC691",1)</v>
      </c>
      <c r="F16" s="7" t="s">
        <v>23</v>
      </c>
      <c r="G16" s="21" t="s">
        <v>16</v>
      </c>
    </row>
    <row r="17" ht="77.05" spans="1:7">
      <c r="A17" s="11"/>
      <c r="B17" s="31"/>
      <c r="C17" s="8" t="s">
        <v>31</v>
      </c>
      <c r="D17" s="7" t="s">
        <v>41</v>
      </c>
      <c r="E17" s="7" t="str">
        <f>_xlfn.DISPIMG("ID_34B6D2B7B7BE464BBBBBE03A6C449286",1)</f>
        <v>=DISPIMG("ID_34B6D2B7B7BE464BBBBBE03A6C449286",1)</v>
      </c>
      <c r="F17" s="7" t="s">
        <v>23</v>
      </c>
      <c r="G17" s="21" t="s">
        <v>16</v>
      </c>
    </row>
    <row r="18" ht="17.6" spans="1:7">
      <c r="A18" s="33" t="s">
        <v>42</v>
      </c>
      <c r="B18" s="7" t="s">
        <v>8</v>
      </c>
      <c r="C18" s="8" t="s">
        <v>9</v>
      </c>
      <c r="D18" s="7" t="s">
        <v>43</v>
      </c>
      <c r="E18" s="7" t="str">
        <f>_xlfn.DISPIMG("ID_EB4D004403264F048B04DC25BF5A07F0",1)</f>
        <v>=DISPIMG("ID_EB4D004403264F048B04DC25BF5A07F0",1)</v>
      </c>
      <c r="F18" s="18" t="s">
        <v>11</v>
      </c>
      <c r="G18" s="21" t="s">
        <v>16</v>
      </c>
    </row>
    <row r="19" ht="98.6" spans="1:7">
      <c r="A19" s="34"/>
      <c r="B19" s="7"/>
      <c r="C19" s="8" t="s">
        <v>13</v>
      </c>
      <c r="D19" s="7" t="s">
        <v>44</v>
      </c>
      <c r="E19" s="7" t="str">
        <f>_xlfn.DISPIMG("ID_EB2F8CD3637B4741B55ED7E6208E3FE7",1)</f>
        <v>=DISPIMG("ID_EB2F8CD3637B4741B55ED7E6208E3FE7",1)</v>
      </c>
      <c r="F19" s="18" t="s">
        <v>15</v>
      </c>
      <c r="G19" s="21" t="s">
        <v>16</v>
      </c>
    </row>
    <row r="20" ht="97.55" spans="1:7">
      <c r="A20" s="34"/>
      <c r="B20" s="7"/>
      <c r="C20" s="8" t="s">
        <v>17</v>
      </c>
      <c r="D20" s="7" t="s">
        <v>45</v>
      </c>
      <c r="E20" s="7" t="str">
        <f>_xlfn.DISPIMG("ID_4542F0E7B9104FB29C51E9E077D9DBFB",1)</f>
        <v>=DISPIMG("ID_4542F0E7B9104FB29C51E9E077D9DBFB",1)</v>
      </c>
      <c r="F20" s="18" t="s">
        <v>19</v>
      </c>
      <c r="G20" s="21" t="s">
        <v>16</v>
      </c>
    </row>
    <row r="21" ht="104.4" spans="1:7">
      <c r="A21" s="34"/>
      <c r="B21" s="7" t="s">
        <v>20</v>
      </c>
      <c r="C21" s="8" t="s">
        <v>21</v>
      </c>
      <c r="D21" s="7" t="s">
        <v>46</v>
      </c>
      <c r="E21" s="7" t="str">
        <f>_xlfn.DISPIMG("ID_D3F418F98EB74885851A27D97004DEE8",1)</f>
        <v>=DISPIMG("ID_D3F418F98EB74885851A27D97004DEE8",1)</v>
      </c>
      <c r="F21" s="7" t="s">
        <v>23</v>
      </c>
      <c r="G21" s="21" t="s">
        <v>16</v>
      </c>
    </row>
    <row r="22" ht="96.45" spans="1:7">
      <c r="A22" s="34"/>
      <c r="B22" s="7"/>
      <c r="C22" s="8" t="s">
        <v>24</v>
      </c>
      <c r="D22" s="7" t="s">
        <v>47</v>
      </c>
      <c r="E22" s="7" t="str">
        <f>_xlfn.DISPIMG("ID_8CC361ACE4484D9C86B42C4783E9BFCB",1)</f>
        <v>=DISPIMG("ID_8CC361ACE4484D9C86B42C4783E9BFCB",1)</v>
      </c>
      <c r="F22" s="7" t="s">
        <v>23</v>
      </c>
      <c r="G22" s="21" t="s">
        <v>16</v>
      </c>
    </row>
    <row r="23" ht="101.2" spans="1:7">
      <c r="A23" s="34"/>
      <c r="B23" s="30" t="s">
        <v>26</v>
      </c>
      <c r="C23" s="8" t="s">
        <v>27</v>
      </c>
      <c r="D23" s="7" t="s">
        <v>48</v>
      </c>
      <c r="E23" s="7" t="str">
        <f>_xlfn.DISPIMG("ID_55B90AB42EE44A55A875BDEB49A8FC36",1)</f>
        <v>=DISPIMG("ID_55B90AB42EE44A55A875BDEB49A8FC36",1)</v>
      </c>
      <c r="F23" s="7" t="s">
        <v>23</v>
      </c>
      <c r="G23" s="21" t="s">
        <v>16</v>
      </c>
    </row>
    <row r="24" ht="102.4" spans="1:7">
      <c r="A24" s="34"/>
      <c r="B24" s="31"/>
      <c r="C24" s="8" t="s">
        <v>29</v>
      </c>
      <c r="D24" s="7" t="s">
        <v>49</v>
      </c>
      <c r="E24" s="7" t="str">
        <f>_xlfn.DISPIMG("ID_78A6A46272994B808FC1A8E5CDB6BAB4",1)</f>
        <v>=DISPIMG("ID_78A6A46272994B808FC1A8E5CDB6BAB4",1)</v>
      </c>
      <c r="F24" s="7" t="s">
        <v>23</v>
      </c>
      <c r="G24" s="21" t="s">
        <v>16</v>
      </c>
    </row>
    <row r="25" ht="44.7" spans="1:7">
      <c r="A25" s="35"/>
      <c r="B25" s="32"/>
      <c r="C25" s="8" t="s">
        <v>31</v>
      </c>
      <c r="D25" s="7" t="s">
        <v>50</v>
      </c>
      <c r="E25" s="7" t="str">
        <f>_xlfn.DISPIMG("ID_A6949D7757804678BA620AD2B335103D",1)</f>
        <v>=DISPIMG("ID_A6949D7757804678BA620AD2B335103D",1)</v>
      </c>
      <c r="F25" s="7" t="s">
        <v>23</v>
      </c>
      <c r="G25" s="21" t="s">
        <v>16</v>
      </c>
    </row>
    <row r="26" ht="23.95" spans="1:7">
      <c r="A26" s="36" t="s">
        <v>51</v>
      </c>
      <c r="B26" s="7" t="s">
        <v>8</v>
      </c>
      <c r="C26" s="8" t="s">
        <v>9</v>
      </c>
      <c r="D26" s="7" t="s">
        <v>52</v>
      </c>
      <c r="E26" s="7" t="str">
        <f>_xlfn.DISPIMG("ID_28E6B82BADB84194957DA87FAFB7B4D8",1)</f>
        <v>=DISPIMG("ID_28E6B82BADB84194957DA87FAFB7B4D8",1)</v>
      </c>
      <c r="F26" s="18" t="s">
        <v>11</v>
      </c>
      <c r="G26" s="21" t="s">
        <v>16</v>
      </c>
    </row>
    <row r="27" ht="17.6" spans="1:7">
      <c r="A27" s="37"/>
      <c r="B27" s="7"/>
      <c r="C27" s="8" t="s">
        <v>13</v>
      </c>
      <c r="D27" s="7" t="s">
        <v>53</v>
      </c>
      <c r="E27" s="7" t="str">
        <f>_xlfn.DISPIMG("ID_5ECBB6A15A174F92956FBFDF3348CAEC",1)</f>
        <v>=DISPIMG("ID_5ECBB6A15A174F92956FBFDF3348CAEC",1)</v>
      </c>
      <c r="F27" s="18" t="s">
        <v>15</v>
      </c>
      <c r="G27" s="21" t="s">
        <v>16</v>
      </c>
    </row>
    <row r="28" ht="50.9" spans="1:7">
      <c r="A28" s="37"/>
      <c r="B28" s="7"/>
      <c r="C28" s="8" t="s">
        <v>17</v>
      </c>
      <c r="D28" s="7" t="s">
        <v>54</v>
      </c>
      <c r="E28" s="7" t="str">
        <f>_xlfn.DISPIMG("ID_95FDDDD013D64BD1970BDE41C1546BD7",1)</f>
        <v>=DISPIMG("ID_95FDDDD013D64BD1970BDE41C1546BD7",1)</v>
      </c>
      <c r="F28" s="18" t="s">
        <v>19</v>
      </c>
      <c r="G28" s="21" t="s">
        <v>16</v>
      </c>
    </row>
    <row r="29" ht="93.25" spans="1:7">
      <c r="A29" s="37"/>
      <c r="B29" s="7" t="s">
        <v>20</v>
      </c>
      <c r="C29" s="8" t="s">
        <v>21</v>
      </c>
      <c r="D29" s="7" t="s">
        <v>55</v>
      </c>
      <c r="E29" s="7" t="str">
        <f>_xlfn.DISPIMG("ID_5FE93BF00A2D4C7095B6846DFCE0DF14",1)</f>
        <v>=DISPIMG("ID_5FE93BF00A2D4C7095B6846DFCE0DF14",1)</v>
      </c>
      <c r="F29" s="7" t="s">
        <v>23</v>
      </c>
      <c r="G29" s="22" t="s">
        <v>12</v>
      </c>
    </row>
    <row r="30" ht="74.2" spans="1:7">
      <c r="A30" s="37"/>
      <c r="B30" s="7"/>
      <c r="C30" s="8" t="s">
        <v>24</v>
      </c>
      <c r="D30" s="7" t="s">
        <v>56</v>
      </c>
      <c r="E30" s="7" t="str">
        <f>_xlfn.DISPIMG("ID_8758716405814EE183189BAFFE65F132",1)</f>
        <v>=DISPIMG("ID_8758716405814EE183189BAFFE65F132",1)</v>
      </c>
      <c r="F30" s="7" t="s">
        <v>23</v>
      </c>
      <c r="G30" s="21" t="s">
        <v>16</v>
      </c>
    </row>
    <row r="31" ht="74.85" spans="1:7">
      <c r="A31" s="37"/>
      <c r="B31" s="30" t="s">
        <v>26</v>
      </c>
      <c r="C31" s="8" t="s">
        <v>27</v>
      </c>
      <c r="D31" s="7" t="s">
        <v>57</v>
      </c>
      <c r="E31" s="7" t="str">
        <f>_xlfn.DISPIMG("ID_3FEAE6233F5D432FB9036F2A5C0E8A8D",1)</f>
        <v>=DISPIMG("ID_3FEAE6233F5D432FB9036F2A5C0E8A8D",1)</v>
      </c>
      <c r="F31" s="7" t="s">
        <v>23</v>
      </c>
      <c r="G31" s="21" t="s">
        <v>16</v>
      </c>
    </row>
    <row r="32" ht="74.15" spans="1:7">
      <c r="A32" s="37"/>
      <c r="B32" s="31"/>
      <c r="C32" s="8" t="s">
        <v>29</v>
      </c>
      <c r="D32" s="7" t="s">
        <v>55</v>
      </c>
      <c r="E32" s="7" t="str">
        <f>_xlfn.DISPIMG("ID_F3FED0DC487142B3A0F1F4BA6849B60F",1)</f>
        <v>=DISPIMG("ID_F3FED0DC487142B3A0F1F4BA6849B60F",1)</v>
      </c>
      <c r="F32" s="7" t="s">
        <v>23</v>
      </c>
      <c r="G32" s="22" t="s">
        <v>12</v>
      </c>
    </row>
    <row r="33" ht="67.25" spans="1:7">
      <c r="A33" s="38"/>
      <c r="B33" s="32"/>
      <c r="C33" s="8" t="s">
        <v>31</v>
      </c>
      <c r="D33" s="7" t="s">
        <v>58</v>
      </c>
      <c r="E33" s="7" t="str">
        <f>_xlfn.DISPIMG("ID_0A663E4246554FED890732607F03750A",1)</f>
        <v>=DISPIMG("ID_0A663E4246554FED890732607F03750A",1)</v>
      </c>
      <c r="F33" s="7" t="s">
        <v>23</v>
      </c>
      <c r="G33" s="21" t="s">
        <v>16</v>
      </c>
    </row>
    <row r="34" ht="49.25" spans="1:7">
      <c r="A34" s="39" t="s">
        <v>59</v>
      </c>
      <c r="B34" s="7" t="s">
        <v>8</v>
      </c>
      <c r="C34" s="8" t="s">
        <v>9</v>
      </c>
      <c r="D34" s="7" t="s">
        <v>60</v>
      </c>
      <c r="E34" s="7" t="str">
        <f>_xlfn.DISPIMG("ID_B1ED91EDBF46491DBA7746E7D8D8AF18",1)</f>
        <v>=DISPIMG("ID_B1ED91EDBF46491DBA7746E7D8D8AF18",1)</v>
      </c>
      <c r="F34" s="18" t="s">
        <v>11</v>
      </c>
      <c r="G34" s="21" t="s">
        <v>16</v>
      </c>
    </row>
    <row r="35" ht="22.05" spans="1:7">
      <c r="A35" s="39"/>
      <c r="B35" s="7"/>
      <c r="C35" s="8" t="s">
        <v>13</v>
      </c>
      <c r="D35" s="7" t="s">
        <v>61</v>
      </c>
      <c r="E35" s="7" t="str">
        <f>_xlfn.DISPIMG("ID_62AD24A89E1246D695565809F5B413E1",1)</f>
        <v>=DISPIMG("ID_62AD24A89E1246D695565809F5B413E1",1)</v>
      </c>
      <c r="F35" s="18" t="s">
        <v>15</v>
      </c>
      <c r="G35" s="21" t="s">
        <v>16</v>
      </c>
    </row>
    <row r="36" ht="80.65" spans="1:7">
      <c r="A36" s="39"/>
      <c r="B36" s="7"/>
      <c r="C36" s="8" t="s">
        <v>17</v>
      </c>
      <c r="D36" s="7" t="s">
        <v>62</v>
      </c>
      <c r="E36" s="7" t="str">
        <f>_xlfn.DISPIMG("ID_1519221B8E594F52903C3B27310C2F46",1)</f>
        <v>=DISPIMG("ID_1519221B8E594F52903C3B27310C2F46",1)</v>
      </c>
      <c r="F36" s="18" t="s">
        <v>19</v>
      </c>
      <c r="G36" s="21" t="s">
        <v>16</v>
      </c>
    </row>
    <row r="37" ht="111.4" spans="1:7">
      <c r="A37" s="39"/>
      <c r="B37" s="7" t="s">
        <v>20</v>
      </c>
      <c r="C37" s="8" t="s">
        <v>21</v>
      </c>
      <c r="D37" s="7" t="s">
        <v>63</v>
      </c>
      <c r="E37" s="7" t="str">
        <f>_xlfn.DISPIMG("ID_E9033EEC4E2F426EA61F2881273CC635",1)</f>
        <v>=DISPIMG("ID_E9033EEC4E2F426EA61F2881273CC635",1)</v>
      </c>
      <c r="F37" s="7" t="s">
        <v>23</v>
      </c>
      <c r="G37" s="21" t="s">
        <v>16</v>
      </c>
    </row>
    <row r="38" ht="103.6" spans="1:7">
      <c r="A38" s="39"/>
      <c r="B38" s="7"/>
      <c r="C38" s="8" t="s">
        <v>24</v>
      </c>
      <c r="D38" s="7" t="s">
        <v>64</v>
      </c>
      <c r="E38" s="7" t="str">
        <f>_xlfn.DISPIMG("ID_F8477351D58F48769830FDB2C0EA5190",1)</f>
        <v>=DISPIMG("ID_F8477351D58F48769830FDB2C0EA5190",1)</v>
      </c>
      <c r="F38" s="7" t="s">
        <v>23</v>
      </c>
      <c r="G38" s="21" t="s">
        <v>16</v>
      </c>
    </row>
    <row r="39" ht="107.1" spans="1:7">
      <c r="A39" s="39"/>
      <c r="B39" s="7" t="s">
        <v>26</v>
      </c>
      <c r="C39" s="8" t="s">
        <v>27</v>
      </c>
      <c r="D39" s="7" t="s">
        <v>65</v>
      </c>
      <c r="E39" s="7" t="str">
        <f>_xlfn.DISPIMG("ID_E9F8DD12E51B416FA5E8E294481F506F",1)</f>
        <v>=DISPIMG("ID_E9F8DD12E51B416FA5E8E294481F506F",1)</v>
      </c>
      <c r="F39" s="7" t="s">
        <v>23</v>
      </c>
      <c r="G39" s="21" t="s">
        <v>16</v>
      </c>
    </row>
    <row r="40" ht="109.15" spans="1:7">
      <c r="A40" s="39"/>
      <c r="B40" s="7"/>
      <c r="C40" s="8" t="s">
        <v>29</v>
      </c>
      <c r="D40" s="7" t="s">
        <v>66</v>
      </c>
      <c r="E40" s="7" t="str">
        <f>_xlfn.DISPIMG("ID_027D667EAB954E2F945C7A52037645C7",1)</f>
        <v>=DISPIMG("ID_027D667EAB954E2F945C7A52037645C7",1)</v>
      </c>
      <c r="F40" s="7" t="s">
        <v>23</v>
      </c>
      <c r="G40" s="21" t="s">
        <v>16</v>
      </c>
    </row>
    <row r="41" ht="57" spans="1:7">
      <c r="A41" s="39"/>
      <c r="B41" s="7"/>
      <c r="C41" s="8" t="s">
        <v>31</v>
      </c>
      <c r="D41" s="18" t="s">
        <v>67</v>
      </c>
      <c r="E41" s="18" t="str">
        <f>_xlfn.DISPIMG("ID_CC0BB013708B4B79A5C42357BAA925B7",1)</f>
        <v>=DISPIMG("ID_CC0BB013708B4B79A5C42357BAA925B7",1)</v>
      </c>
      <c r="F41" s="7" t="s">
        <v>23</v>
      </c>
      <c r="G41" s="21" t="s">
        <v>16</v>
      </c>
    </row>
  </sheetData>
  <mergeCells count="20">
    <mergeCell ref="A2:A9"/>
    <mergeCell ref="A10:A17"/>
    <mergeCell ref="A18:A25"/>
    <mergeCell ref="A26:A33"/>
    <mergeCell ref="A34:A41"/>
    <mergeCell ref="B2:B4"/>
    <mergeCell ref="B5:B6"/>
    <mergeCell ref="B7:B9"/>
    <mergeCell ref="B10:B12"/>
    <mergeCell ref="B13:B14"/>
    <mergeCell ref="B15:B17"/>
    <mergeCell ref="B18:B20"/>
    <mergeCell ref="B21:B22"/>
    <mergeCell ref="B23:B25"/>
    <mergeCell ref="B26:B28"/>
    <mergeCell ref="B29:B30"/>
    <mergeCell ref="B31:B33"/>
    <mergeCell ref="B34:B36"/>
    <mergeCell ref="B37:B38"/>
    <mergeCell ref="B39:B41"/>
  </mergeCells>
  <pageMargins left="0.75" right="0.75" top="1" bottom="1" header="0.5" footer="0.5"/>
  <headerFooter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41"/>
  <sheetViews>
    <sheetView zoomScale="90" zoomScaleNormal="90" workbookViewId="0">
      <pane xSplit="2" ySplit="1" topLeftCell="C18" activePane="bottomRight" state="frozen"/>
      <selection/>
      <selection pane="topRight"/>
      <selection pane="bottomLeft"/>
      <selection pane="bottomRight" activeCell="C29" sqref="A1:H41"/>
    </sheetView>
  </sheetViews>
  <sheetFormatPr defaultColWidth="9.23076923076923" defaultRowHeight="16.8"/>
  <cols>
    <col min="1" max="1" width="11.5288461538462" style="2" customWidth="1"/>
    <col min="2" max="2" width="11.375" style="2" customWidth="1"/>
    <col min="3" max="3" width="46.4807692307692" style="3" customWidth="1"/>
    <col min="4" max="5" width="13.9326923076923" style="2" customWidth="1"/>
    <col min="6" max="6" width="20.6634615384615" style="2" customWidth="1"/>
    <col min="7" max="7" width="30.2884615384615" style="27" customWidth="1"/>
    <col min="8" max="8" width="9.94230769230769" style="2" customWidth="1"/>
    <col min="9" max="16384" width="9.23076923076923" style="2"/>
  </cols>
  <sheetData>
    <row r="1" s="1" customFormat="1" ht="17" spans="1:8">
      <c r="A1" s="5" t="s">
        <v>0</v>
      </c>
      <c r="B1" s="5" t="s">
        <v>1</v>
      </c>
      <c r="C1" s="5" t="s">
        <v>2</v>
      </c>
      <c r="D1" s="5" t="s">
        <v>3</v>
      </c>
      <c r="E1" s="5" t="s">
        <v>68</v>
      </c>
      <c r="F1" s="5" t="s">
        <v>4</v>
      </c>
      <c r="G1" s="5" t="s">
        <v>5</v>
      </c>
      <c r="H1" s="5" t="s">
        <v>6</v>
      </c>
    </row>
    <row r="2" ht="77.7" spans="1:8">
      <c r="A2" s="6" t="s">
        <v>7</v>
      </c>
      <c r="B2" s="7" t="s">
        <v>8</v>
      </c>
      <c r="C2" s="8" t="s">
        <v>69</v>
      </c>
      <c r="D2" s="7" t="s">
        <v>70</v>
      </c>
      <c r="E2" s="7" t="str">
        <f>_xlfn.DISPIMG("ID_7648F7EC3BF64329AE23333B2ACDA59C",1)</f>
        <v>=DISPIMG("ID_7648F7EC3BF64329AE23333B2ACDA59C",1)</v>
      </c>
      <c r="F2" s="7" t="str">
        <f>_xlfn.DISPIMG("ID_B6D96BDBB8254FCDBDB98467E41412BF",1)</f>
        <v>=DISPIMG("ID_B6D96BDBB8254FCDBDB98467E41412BF",1)</v>
      </c>
      <c r="G2" s="18" t="s">
        <v>71</v>
      </c>
      <c r="H2" s="21" t="s">
        <v>16</v>
      </c>
    </row>
    <row r="3" ht="83.95" spans="1:10">
      <c r="A3" s="9"/>
      <c r="B3" s="7"/>
      <c r="C3" s="8" t="s">
        <v>13</v>
      </c>
      <c r="D3" s="7" t="s">
        <v>72</v>
      </c>
      <c r="E3" s="7" t="str">
        <f>_xlfn.DISPIMG("ID_B00D28BC85EA4A4287917ACA75D72C3F",1)</f>
        <v>=DISPIMG("ID_B00D28BC85EA4A4287917ACA75D72C3F",1)</v>
      </c>
      <c r="F3" s="18" t="str">
        <f>_xlfn.DISPIMG("ID_36019FF0A3814E56970913881CBFE26C",1)</f>
        <v>=DISPIMG("ID_36019FF0A3814E56970913881CBFE26C",1)</v>
      </c>
      <c r="G3" s="18" t="s">
        <v>73</v>
      </c>
      <c r="H3" s="21" t="s">
        <v>16</v>
      </c>
      <c r="J3" s="26"/>
    </row>
    <row r="4" ht="85.65" spans="1:9">
      <c r="A4" s="9"/>
      <c r="B4" s="7"/>
      <c r="C4" s="8" t="s">
        <v>17</v>
      </c>
      <c r="D4" s="7" t="s">
        <v>74</v>
      </c>
      <c r="E4" s="7" t="str">
        <f>_xlfn.DISPIMG("ID_143C61AD4D4B47D39161E6A524C2374F",1)</f>
        <v>=DISPIMG("ID_143C61AD4D4B47D39161E6A524C2374F",1)</v>
      </c>
      <c r="F4" s="7" t="str">
        <f>_xlfn.DISPIMG("ID_EC2FD072B8B54E15A26391F4BEECA93E",1)</f>
        <v>=DISPIMG("ID_EC2FD072B8B54E15A26391F4BEECA93E",1)</v>
      </c>
      <c r="G4" s="18" t="s">
        <v>75</v>
      </c>
      <c r="H4" s="21" t="s">
        <v>16</v>
      </c>
      <c r="I4" s="26"/>
    </row>
    <row r="5" ht="74.05" spans="1:8">
      <c r="A5" s="9"/>
      <c r="B5" s="7" t="s">
        <v>20</v>
      </c>
      <c r="C5" s="8" t="s">
        <v>21</v>
      </c>
      <c r="D5" s="7" t="s">
        <v>76</v>
      </c>
      <c r="E5" s="7" t="str">
        <f>_xlfn.DISPIMG("ID_1DE72F263FE641DC9EB9FC11E524D813",1)</f>
        <v>=DISPIMG("ID_1DE72F263FE641DC9EB9FC11E524D813",1)</v>
      </c>
      <c r="F5" s="23" t="str">
        <f>_xlfn.DISPIMG("ID_EC9CE7D64E3D4208BCC3066497642059",1)</f>
        <v>=DISPIMG("ID_EC9CE7D64E3D4208BCC3066497642059",1)</v>
      </c>
      <c r="G5" s="7" t="s">
        <v>23</v>
      </c>
      <c r="H5" s="21" t="s">
        <v>16</v>
      </c>
    </row>
    <row r="6" ht="116.8" spans="1:9">
      <c r="A6" s="9"/>
      <c r="B6" s="7"/>
      <c r="C6" s="8" t="s">
        <v>24</v>
      </c>
      <c r="D6" s="7" t="s">
        <v>77</v>
      </c>
      <c r="E6" s="7" t="str">
        <f>_xlfn.DISPIMG("ID_DE7CD6E31DF94BF2A1E57CAEE53FDFE7",1)</f>
        <v>=DISPIMG("ID_DE7CD6E31DF94BF2A1E57CAEE53FDFE7",1)</v>
      </c>
      <c r="F6" s="23" t="str">
        <f>_xlfn.DISPIMG("ID_C42183C8C31C446CBF92686BFE8499C4",1)</f>
        <v>=DISPIMG("ID_C42183C8C31C446CBF92686BFE8499C4",1)</v>
      </c>
      <c r="G6" s="7" t="s">
        <v>23</v>
      </c>
      <c r="H6" s="21" t="s">
        <v>16</v>
      </c>
      <c r="I6"/>
    </row>
    <row r="7" ht="72.1" spans="1:8">
      <c r="A7" s="9"/>
      <c r="B7" s="7" t="s">
        <v>26</v>
      </c>
      <c r="C7" s="8" t="s">
        <v>27</v>
      </c>
      <c r="D7" s="7" t="s">
        <v>78</v>
      </c>
      <c r="E7" s="7" t="str">
        <f>_xlfn.DISPIMG("ID_03088490554D4981A84B5E153895B329",1)</f>
        <v>=DISPIMG("ID_03088490554D4981A84B5E153895B329",1)</v>
      </c>
      <c r="F7" s="7" t="str">
        <f>_xlfn.DISPIMG("ID_CA19FB135B6944DE8FB1D0D6189CD500",1)</f>
        <v>=DISPIMG("ID_CA19FB135B6944DE8FB1D0D6189CD500",1)</v>
      </c>
      <c r="G7" s="7" t="s">
        <v>23</v>
      </c>
      <c r="H7" s="21" t="s">
        <v>16</v>
      </c>
    </row>
    <row r="8" ht="72.45" spans="1:8">
      <c r="A8" s="9"/>
      <c r="B8" s="7"/>
      <c r="C8" s="8" t="s">
        <v>29</v>
      </c>
      <c r="D8" s="7" t="s">
        <v>79</v>
      </c>
      <c r="E8" s="7" t="str">
        <f>_xlfn.DISPIMG("ID_C1215575CD004AE1B84572043CE2F2B5",1)</f>
        <v>=DISPIMG("ID_C1215575CD004AE1B84572043CE2F2B5",1)</v>
      </c>
      <c r="F8" s="7" t="str">
        <f>_xlfn.DISPIMG("ID_1055E03FE3794ADF803C7831900D34BC",1)</f>
        <v>=DISPIMG("ID_1055E03FE3794ADF803C7831900D34BC",1)</v>
      </c>
      <c r="G8" s="7" t="s">
        <v>23</v>
      </c>
      <c r="H8" s="21" t="s">
        <v>16</v>
      </c>
    </row>
    <row r="9" ht="64.5" spans="1:8">
      <c r="A9" s="9"/>
      <c r="B9" s="7"/>
      <c r="C9" s="8" t="s">
        <v>31</v>
      </c>
      <c r="D9" s="7" t="s">
        <v>80</v>
      </c>
      <c r="E9" s="7" t="str">
        <f>_xlfn.DISPIMG("ID_509D447F3F234B9D9D065F1D91D5544B",1)</f>
        <v>=DISPIMG("ID_509D447F3F234B9D9D065F1D91D5544B",1)</v>
      </c>
      <c r="F9" s="7" t="str">
        <f>_xlfn.DISPIMG("ID_C9E539172C3446BCB9F804020C2CBB7C",1)</f>
        <v>=DISPIMG("ID_C9E539172C3446BCB9F804020C2CBB7C",1)</v>
      </c>
      <c r="G9" s="7" t="s">
        <v>23</v>
      </c>
      <c r="H9" s="21" t="s">
        <v>16</v>
      </c>
    </row>
    <row r="10" ht="28.75" spans="1:8">
      <c r="A10" s="10" t="s">
        <v>33</v>
      </c>
      <c r="B10" s="7" t="s">
        <v>8</v>
      </c>
      <c r="C10" s="8" t="s">
        <v>69</v>
      </c>
      <c r="D10" s="7" t="s">
        <v>81</v>
      </c>
      <c r="E10" s="7" t="str">
        <f>_xlfn.DISPIMG("ID_4EA1488E791E43B2BB2158FFD9B664E7",1)</f>
        <v>=DISPIMG("ID_4EA1488E791E43B2BB2158FFD9B664E7",1)</v>
      </c>
      <c r="F10" s="7" t="str">
        <f>_xlfn.DISPIMG("ID_D4C7A952C20E4114B273EDE858754391",1)</f>
        <v>=DISPIMG("ID_D4C7A952C20E4114B273EDE858754391",1)</v>
      </c>
      <c r="G10" s="18" t="s">
        <v>71</v>
      </c>
      <c r="H10" s="22" t="s">
        <v>12</v>
      </c>
    </row>
    <row r="11" ht="23.2" spans="1:8">
      <c r="A11" s="11"/>
      <c r="B11" s="7"/>
      <c r="C11" s="8" t="s">
        <v>13</v>
      </c>
      <c r="D11" s="7" t="s">
        <v>82</v>
      </c>
      <c r="E11" s="7" t="str">
        <f>_xlfn.DISPIMG("ID_A30C22A688894005A1A42D7647DB1126",1)</f>
        <v>=DISPIMG("ID_A30C22A688894005A1A42D7647DB1126",1)</v>
      </c>
      <c r="F11" s="7" t="str">
        <f>_xlfn.DISPIMG("ID_411231D67BF7487FAA096342051750D4",1)</f>
        <v>=DISPIMG("ID_411231D67BF7487FAA096342051750D4",1)</v>
      </c>
      <c r="G11" s="18" t="s">
        <v>73</v>
      </c>
      <c r="H11" s="22" t="s">
        <v>12</v>
      </c>
    </row>
    <row r="12" ht="120.85" spans="1:8">
      <c r="A12" s="11"/>
      <c r="B12" s="7"/>
      <c r="C12" s="8" t="s">
        <v>17</v>
      </c>
      <c r="D12" s="7" t="s">
        <v>83</v>
      </c>
      <c r="E12" s="7" t="str">
        <f>_xlfn.DISPIMG("ID_2C59EB7050F54198ADFA96AC7401303C",1)</f>
        <v>=DISPIMG("ID_2C59EB7050F54198ADFA96AC7401303C",1)</v>
      </c>
      <c r="F12" s="7" t="str">
        <f>_xlfn.DISPIMG("ID_F8C545E835794348841CEC93D90D7177",1)</f>
        <v>=DISPIMG("ID_F8C545E835794348841CEC93D90D7177",1)</v>
      </c>
      <c r="G12" s="18" t="s">
        <v>75</v>
      </c>
      <c r="H12" s="22" t="s">
        <v>12</v>
      </c>
    </row>
    <row r="13" ht="86.35" spans="1:8">
      <c r="A13" s="11"/>
      <c r="B13" s="7" t="s">
        <v>20</v>
      </c>
      <c r="C13" s="8" t="s">
        <v>21</v>
      </c>
      <c r="D13" s="7" t="s">
        <v>84</v>
      </c>
      <c r="E13" s="7" t="str">
        <f>_xlfn.DISPIMG("ID_9606C07D68A34D59BE315D6939DAFB9E",1)</f>
        <v>=DISPIMG("ID_9606C07D68A34D59BE315D6939DAFB9E",1)</v>
      </c>
      <c r="F13" s="7" t="str">
        <f>_xlfn.DISPIMG("ID_9B1EBA65EF3647F48B1A62DA308EC210",1)</f>
        <v>=DISPIMG("ID_9B1EBA65EF3647F48B1A62DA308EC210",1)</v>
      </c>
      <c r="G13" s="7" t="s">
        <v>23</v>
      </c>
      <c r="H13" s="22" t="s">
        <v>12</v>
      </c>
    </row>
    <row r="14" ht="69.6" spans="1:8">
      <c r="A14" s="11"/>
      <c r="B14" s="7"/>
      <c r="C14" s="8" t="s">
        <v>24</v>
      </c>
      <c r="D14" s="7" t="s">
        <v>85</v>
      </c>
      <c r="E14" s="7" t="str">
        <f>_xlfn.DISPIMG("ID_18C732D3C5E34ADBA32C4CEB3ABE3CD9",1)</f>
        <v>=DISPIMG("ID_18C732D3C5E34ADBA32C4CEB3ABE3CD9",1)</v>
      </c>
      <c r="F14" s="25" t="str">
        <f>_xlfn.DISPIMG("ID_BDF02F57392E457CAA082DC2819F252F",1)</f>
        <v>=DISPIMG("ID_BDF02F57392E457CAA082DC2819F252F",1)</v>
      </c>
      <c r="G14" s="7" t="s">
        <v>23</v>
      </c>
      <c r="H14" s="22" t="s">
        <v>12</v>
      </c>
    </row>
    <row r="15" ht="85.35" spans="1:8">
      <c r="A15" s="11"/>
      <c r="B15" s="7" t="s">
        <v>26</v>
      </c>
      <c r="C15" s="8" t="s">
        <v>27</v>
      </c>
      <c r="D15" s="7" t="s">
        <v>86</v>
      </c>
      <c r="E15" s="7" t="str">
        <f>_xlfn.DISPIMG("ID_80DE78B976A143C3B5FC53E7F1650C93",1)</f>
        <v>=DISPIMG("ID_80DE78B976A143C3B5FC53E7F1650C93",1)</v>
      </c>
      <c r="F15" s="7" t="str">
        <f>_xlfn.DISPIMG("ID_FD04EC2851964BF883ABBDD7A045C8C4",1)</f>
        <v>=DISPIMG("ID_FD04EC2851964BF883ABBDD7A045C8C4",1)</v>
      </c>
      <c r="G15" s="7" t="s">
        <v>23</v>
      </c>
      <c r="H15" s="21" t="s">
        <v>16</v>
      </c>
    </row>
    <row r="16" ht="74.85" spans="1:8">
      <c r="A16" s="11"/>
      <c r="B16" s="7"/>
      <c r="C16" s="8" t="s">
        <v>29</v>
      </c>
      <c r="D16" s="7" t="s">
        <v>87</v>
      </c>
      <c r="E16" s="7" t="str">
        <f>_xlfn.DISPIMG("ID_D3F2C334FDB3460A9DE3A49708FA95D1",1)</f>
        <v>=DISPIMG("ID_D3F2C334FDB3460A9DE3A49708FA95D1",1)</v>
      </c>
      <c r="F16" s="7" t="str">
        <f>_xlfn.DISPIMG("ID_97104C0F4F484A85B6AED6368AA7BE34",1)</f>
        <v>=DISPIMG("ID_97104C0F4F484A85B6AED6368AA7BE34",1)</v>
      </c>
      <c r="G16" s="7" t="s">
        <v>23</v>
      </c>
      <c r="H16" s="21" t="s">
        <v>16</v>
      </c>
    </row>
    <row r="17" ht="82.1" spans="1:8">
      <c r="A17" s="11"/>
      <c r="B17" s="7"/>
      <c r="C17" s="8" t="s">
        <v>31</v>
      </c>
      <c r="D17" s="7" t="s">
        <v>88</v>
      </c>
      <c r="E17" s="7" t="str">
        <f>_xlfn.DISPIMG("ID_FAC1DC45CCA84F7CBC62033DBD272528",1)</f>
        <v>=DISPIMG("ID_FAC1DC45CCA84F7CBC62033DBD272528",1)</v>
      </c>
      <c r="F17" s="7" t="str">
        <f>_xlfn.DISPIMG("ID_FF0288C1AC8A4BED8C505D0BBE79CCC9",1)</f>
        <v>=DISPIMG("ID_FF0288C1AC8A4BED8C505D0BBE79CCC9",1)</v>
      </c>
      <c r="G17" s="7" t="s">
        <v>23</v>
      </c>
      <c r="H17" s="21" t="s">
        <v>16</v>
      </c>
    </row>
    <row r="18" ht="102.65" spans="1:8">
      <c r="A18" s="12" t="s">
        <v>42</v>
      </c>
      <c r="B18" s="7" t="s">
        <v>8</v>
      </c>
      <c r="C18" s="8" t="s">
        <v>69</v>
      </c>
      <c r="D18" s="7" t="s">
        <v>89</v>
      </c>
      <c r="E18" s="7" t="str">
        <f>_xlfn.DISPIMG("ID_C34B8F1F0EE3427383E0AF4EACF25D48",1)</f>
        <v>=DISPIMG("ID_C34B8F1F0EE3427383E0AF4EACF25D48",1)</v>
      </c>
      <c r="F18" s="7" t="str">
        <f>_xlfn.DISPIMG("ID_944735A4EE84455FBFA024C4DA090EB4",1)</f>
        <v>=DISPIMG("ID_944735A4EE84455FBFA024C4DA090EB4",1)</v>
      </c>
      <c r="G18" s="18" t="s">
        <v>71</v>
      </c>
      <c r="H18" s="21" t="s">
        <v>16</v>
      </c>
    </row>
    <row r="19" ht="108.2" spans="1:8">
      <c r="A19" s="13"/>
      <c r="B19" s="7"/>
      <c r="C19" s="8" t="s">
        <v>13</v>
      </c>
      <c r="D19" s="7" t="s">
        <v>90</v>
      </c>
      <c r="E19" s="7" t="str">
        <f>_xlfn.DISPIMG("ID_2AF032963051454EB17C48966ABD339A",1)</f>
        <v>=DISPIMG("ID_2AF032963051454EB17C48966ABD339A",1)</v>
      </c>
      <c r="F19" s="7" t="str">
        <f>_xlfn.DISPIMG("ID_974EBFC50B014A57963233062F2B5A37",1)</f>
        <v>=DISPIMG("ID_974EBFC50B014A57963233062F2B5A37",1)</v>
      </c>
      <c r="G19" s="18" t="s">
        <v>73</v>
      </c>
      <c r="H19" s="21" t="s">
        <v>16</v>
      </c>
    </row>
    <row r="20" ht="111.1" spans="1:8">
      <c r="A20" s="13"/>
      <c r="B20" s="7"/>
      <c r="C20" s="8" t="s">
        <v>17</v>
      </c>
      <c r="D20" s="7" t="s">
        <v>91</v>
      </c>
      <c r="E20" s="7" t="str">
        <f>_xlfn.DISPIMG("ID_50B80FE6F089425A80A94D2958D3AC61",1)</f>
        <v>=DISPIMG("ID_50B80FE6F089425A80A94D2958D3AC61",1)</v>
      </c>
      <c r="F20" s="7" t="str">
        <f>_xlfn.DISPIMG("ID_CD6F6B05494944028AA95C11EE5134F5",1)</f>
        <v>=DISPIMG("ID_CD6F6B05494944028AA95C11EE5134F5",1)</v>
      </c>
      <c r="G20" s="18" t="s">
        <v>75</v>
      </c>
      <c r="H20" s="21" t="s">
        <v>16</v>
      </c>
    </row>
    <row r="21" ht="107.3" spans="1:8">
      <c r="A21" s="13"/>
      <c r="B21" s="7" t="s">
        <v>20</v>
      </c>
      <c r="C21" s="8" t="s">
        <v>21</v>
      </c>
      <c r="D21" s="7" t="s">
        <v>92</v>
      </c>
      <c r="E21" s="7" t="str">
        <f>_xlfn.DISPIMG("ID_2A962612B1DB4F6E84EB0A189A4A255C",1)</f>
        <v>=DISPIMG("ID_2A962612B1DB4F6E84EB0A189A4A255C",1)</v>
      </c>
      <c r="F21" s="7" t="str">
        <f>_xlfn.DISPIMG("ID_0664199693B443BAA29F119E7451C551",1)</f>
        <v>=DISPIMG("ID_0664199693B443BAA29F119E7451C551",1)</v>
      </c>
      <c r="G21" s="7" t="s">
        <v>23</v>
      </c>
      <c r="H21" s="21" t="s">
        <v>16</v>
      </c>
    </row>
    <row r="22" ht="79.9" spans="1:8">
      <c r="A22" s="13"/>
      <c r="B22" s="7"/>
      <c r="C22" s="8" t="s">
        <v>24</v>
      </c>
      <c r="D22" s="7" t="s">
        <v>55</v>
      </c>
      <c r="E22" s="7" t="str">
        <f>_xlfn.DISPIMG("ID_D99302E665E5442792802FA409474EFB",1)</f>
        <v>=DISPIMG("ID_D99302E665E5442792802FA409474EFB",1)</v>
      </c>
      <c r="F22" s="7" t="str">
        <f>_xlfn.DISPIMG("ID_AB345FC3175F46DC94197E7C80B02B0C",1)</f>
        <v>=DISPIMG("ID_AB345FC3175F46DC94197E7C80B02B0C",1)</v>
      </c>
      <c r="G22" s="7" t="s">
        <v>23</v>
      </c>
      <c r="H22" s="22" t="s">
        <v>12</v>
      </c>
    </row>
    <row r="23" ht="106.55" spans="1:8">
      <c r="A23" s="13"/>
      <c r="B23" s="7" t="s">
        <v>26</v>
      </c>
      <c r="C23" s="8" t="s">
        <v>27</v>
      </c>
      <c r="D23" s="7" t="s">
        <v>93</v>
      </c>
      <c r="E23" s="7" t="str">
        <f>_xlfn.DISPIMG("ID_6B2CDC0CD0E14DFCB4BBF1F24452B21B",1)</f>
        <v>=DISPIMG("ID_6B2CDC0CD0E14DFCB4BBF1F24452B21B",1)</v>
      </c>
      <c r="F23" s="7" t="str">
        <f>_xlfn.DISPIMG("ID_1B34542026454625B780DA0B93817721",1)</f>
        <v>=DISPIMG("ID_1B34542026454625B780DA0B93817721",1)</v>
      </c>
      <c r="G23" s="7" t="s">
        <v>23</v>
      </c>
      <c r="H23" s="21" t="s">
        <v>16</v>
      </c>
    </row>
    <row r="24" ht="109.05" spans="1:8">
      <c r="A24" s="13"/>
      <c r="B24" s="7"/>
      <c r="C24" s="8" t="s">
        <v>29</v>
      </c>
      <c r="D24" s="7" t="s">
        <v>94</v>
      </c>
      <c r="E24" s="7" t="str">
        <f>_xlfn.DISPIMG("ID_60BA6498EE1944CAA7A638EAE7AEB7D8",1)</f>
        <v>=DISPIMG("ID_60BA6498EE1944CAA7A638EAE7AEB7D8",1)</v>
      </c>
      <c r="F24" s="7" t="str">
        <f>_xlfn.DISPIMG("ID_8E948AECB57D480090767A102A877F21",1)</f>
        <v>=DISPIMG("ID_8E948AECB57D480090767A102A877F21",1)</v>
      </c>
      <c r="G24" s="7" t="s">
        <v>23</v>
      </c>
      <c r="H24" s="21" t="s">
        <v>16</v>
      </c>
    </row>
    <row r="25" ht="106.85" spans="1:8">
      <c r="A25" s="13"/>
      <c r="B25" s="7"/>
      <c r="C25" s="8" t="s">
        <v>31</v>
      </c>
      <c r="D25" s="7" t="s">
        <v>95</v>
      </c>
      <c r="E25" s="7" t="str">
        <f>_xlfn.DISPIMG("ID_D2FC4856FE11483BB78E58F251E60016",1)</f>
        <v>=DISPIMG("ID_D2FC4856FE11483BB78E58F251E60016",1)</v>
      </c>
      <c r="F25" s="7" t="str">
        <f>_xlfn.DISPIMG("ID_ED38123C79514BE4B765C5ABBEE84833",1)</f>
        <v>=DISPIMG("ID_ED38123C79514BE4B765C5ABBEE84833",1)</v>
      </c>
      <c r="G25" s="7" t="s">
        <v>23</v>
      </c>
      <c r="H25" s="22" t="s">
        <v>12</v>
      </c>
    </row>
    <row r="26" ht="55.75" spans="1:8">
      <c r="A26" s="14" t="s">
        <v>51</v>
      </c>
      <c r="B26" s="7" t="s">
        <v>8</v>
      </c>
      <c r="C26" s="8" t="s">
        <v>69</v>
      </c>
      <c r="D26" s="7" t="s">
        <v>96</v>
      </c>
      <c r="E26" s="7" t="str">
        <f>_xlfn.DISPIMG("ID_141D63CE4AB0423190D9E833D0027883",1)</f>
        <v>=DISPIMG("ID_141D63CE4AB0423190D9E833D0027883",1)</v>
      </c>
      <c r="F26" s="7" t="str">
        <f>_xlfn.DISPIMG("ID_66F197A61B3346F9B231F1968B24C647",1)</f>
        <v>=DISPIMG("ID_66F197A61B3346F9B231F1968B24C647",1)</v>
      </c>
      <c r="G26" s="18" t="s">
        <v>71</v>
      </c>
      <c r="H26" s="21" t="s">
        <v>16</v>
      </c>
    </row>
    <row r="27" ht="36" spans="1:8">
      <c r="A27" s="15"/>
      <c r="B27" s="7"/>
      <c r="C27" s="8" t="s">
        <v>13</v>
      </c>
      <c r="D27" s="7" t="s">
        <v>97</v>
      </c>
      <c r="E27" s="7" t="str">
        <f>_xlfn.DISPIMG("ID_65BC62CCA7A84F56B0C44B18F423D2E8",1)</f>
        <v>=DISPIMG("ID_65BC62CCA7A84F56B0C44B18F423D2E8",1)</v>
      </c>
      <c r="F27" s="7" t="str">
        <f>_xlfn.DISPIMG("ID_AC9EF17B00034299A5182000B0BC2EBC",1)</f>
        <v>=DISPIMG("ID_AC9EF17B00034299A5182000B0BC2EBC",1)</v>
      </c>
      <c r="G27" s="18" t="s">
        <v>73</v>
      </c>
      <c r="H27" s="21" t="s">
        <v>16</v>
      </c>
    </row>
    <row r="28" ht="133.45" spans="1:8">
      <c r="A28" s="15"/>
      <c r="B28" s="7"/>
      <c r="C28" s="8" t="s">
        <v>17</v>
      </c>
      <c r="D28" s="7" t="s">
        <v>98</v>
      </c>
      <c r="E28" s="7" t="str">
        <f>_xlfn.DISPIMG("ID_5DFFC17853BD45F99D7D242723B04B7F",1)</f>
        <v>=DISPIMG("ID_5DFFC17853BD45F99D7D242723B04B7F",1)</v>
      </c>
      <c r="F28" s="7" t="str">
        <f>_xlfn.DISPIMG("ID_0200CA5FC73647F5B23FCE894EC1A7CE",1)</f>
        <v>=DISPIMG("ID_0200CA5FC73647F5B23FCE894EC1A7CE",1)</v>
      </c>
      <c r="G28" s="18" t="s">
        <v>75</v>
      </c>
      <c r="H28" s="21" t="s">
        <v>16</v>
      </c>
    </row>
    <row r="29" ht="108.9" spans="1:8">
      <c r="A29" s="15"/>
      <c r="B29" s="7" t="s">
        <v>20</v>
      </c>
      <c r="C29" s="8" t="s">
        <v>21</v>
      </c>
      <c r="D29" s="7" t="s">
        <v>99</v>
      </c>
      <c r="E29" s="7" t="str">
        <f>_xlfn.DISPIMG("ID_DFAD2AE900E2419CA5F2F6D55A45586D",1)</f>
        <v>=DISPIMG("ID_DFAD2AE900E2419CA5F2F6D55A45586D",1)</v>
      </c>
      <c r="F29" s="7" t="str">
        <f>_xlfn.DISPIMG("ID_0D913B4AC600454C83D24734AF25401A",1)</f>
        <v>=DISPIMG("ID_0D913B4AC600454C83D24734AF25401A",1)</v>
      </c>
      <c r="G29" s="7" t="s">
        <v>23</v>
      </c>
      <c r="H29" s="21" t="s">
        <v>16</v>
      </c>
    </row>
    <row r="30" ht="80.9" spans="1:8">
      <c r="A30" s="15"/>
      <c r="B30" s="7"/>
      <c r="C30" s="8" t="s">
        <v>24</v>
      </c>
      <c r="D30" s="7" t="s">
        <v>100</v>
      </c>
      <c r="E30" s="7" t="str">
        <f>_xlfn.DISPIMG("ID_F5FDD19C1F4B41E69E9738520F543DED",1)</f>
        <v>=DISPIMG("ID_F5FDD19C1F4B41E69E9738520F543DED",1)</v>
      </c>
      <c r="F30" s="7" t="str">
        <f>_xlfn.DISPIMG("ID_88F7DA440B6B465CB215E81388A5C757",1)</f>
        <v>=DISPIMG("ID_88F7DA440B6B465CB215E81388A5C757",1)</v>
      </c>
      <c r="G30" s="7" t="s">
        <v>23</v>
      </c>
      <c r="H30" s="21" t="s">
        <v>16</v>
      </c>
    </row>
    <row r="31" ht="142.15" spans="1:8">
      <c r="A31" s="15"/>
      <c r="B31" s="7" t="s">
        <v>26</v>
      </c>
      <c r="C31" s="8" t="s">
        <v>27</v>
      </c>
      <c r="D31" s="7" t="s">
        <v>101</v>
      </c>
      <c r="E31" s="7" t="str">
        <f>_xlfn.DISPIMG("ID_0533CE3C22414E57A9CDC81148F74230",1)</f>
        <v>=DISPIMG("ID_0533CE3C22414E57A9CDC81148F74230",1)</v>
      </c>
      <c r="F31" s="7" t="str">
        <f>_xlfn.DISPIMG("ID_8BBC1DF7EF29400FB520FDFCFAA1D612",1)</f>
        <v>=DISPIMG("ID_8BBC1DF7EF29400FB520FDFCFAA1D612",1)</v>
      </c>
      <c r="G31" s="7" t="s">
        <v>23</v>
      </c>
      <c r="H31" s="21" t="s">
        <v>16</v>
      </c>
    </row>
    <row r="32" ht="131.3" spans="1:8">
      <c r="A32" s="15"/>
      <c r="B32" s="7"/>
      <c r="C32" s="8" t="s">
        <v>29</v>
      </c>
      <c r="D32" s="7" t="s">
        <v>102</v>
      </c>
      <c r="E32" s="7" t="str">
        <f>_xlfn.DISPIMG("ID_9C5526755A134E3FA943B2F845F468D6",1)</f>
        <v>=DISPIMG("ID_9C5526755A134E3FA943B2F845F468D6",1)</v>
      </c>
      <c r="F32" s="7" t="str">
        <f>_xlfn.DISPIMG("ID_C96CCA2A684C4BD8A7F38F7BD686E97A",1)</f>
        <v>=DISPIMG("ID_C96CCA2A684C4BD8A7F38F7BD686E97A",1)</v>
      </c>
      <c r="G32" s="7" t="s">
        <v>23</v>
      </c>
      <c r="H32" s="21" t="s">
        <v>16</v>
      </c>
    </row>
    <row r="33" ht="142.5" spans="1:8">
      <c r="A33" s="16"/>
      <c r="B33" s="7"/>
      <c r="C33" s="8" t="s">
        <v>31</v>
      </c>
      <c r="D33" s="7" t="s">
        <v>103</v>
      </c>
      <c r="E33" s="7" t="str">
        <f>_xlfn.DISPIMG("ID_3FF780BD3D48438686C7753082CA56EC",1)</f>
        <v>=DISPIMG("ID_3FF780BD3D48438686C7753082CA56EC",1)</v>
      </c>
      <c r="F33" s="7" t="str">
        <f>_xlfn.DISPIMG("ID_AF6E858296EE4FFAA4D89779CE9BDAD1",1)</f>
        <v>=DISPIMG("ID_AF6E858296EE4FFAA4D89779CE9BDAD1",1)</v>
      </c>
      <c r="G33" s="7" t="s">
        <v>23</v>
      </c>
      <c r="H33" s="21" t="s">
        <v>16</v>
      </c>
    </row>
    <row r="34" ht="41.6" spans="1:8">
      <c r="A34" s="17" t="s">
        <v>59</v>
      </c>
      <c r="B34" s="7" t="s">
        <v>8</v>
      </c>
      <c r="C34" s="8" t="s">
        <v>69</v>
      </c>
      <c r="D34" s="7" t="s">
        <v>104</v>
      </c>
      <c r="E34" s="7" t="str">
        <f>_xlfn.DISPIMG("ID_CA6978A44EFF48BCB4CD45CDACB170C2",1)</f>
        <v>=DISPIMG("ID_CA6978A44EFF48BCB4CD45CDACB170C2",1)</v>
      </c>
      <c r="F34" s="7" t="str">
        <f>_xlfn.DISPIMG("ID_B06010EA98C44A4F90C48C92CB6B257D",1)</f>
        <v>=DISPIMG("ID_B06010EA98C44A4F90C48C92CB6B257D",1)</v>
      </c>
      <c r="G34" s="18" t="s">
        <v>71</v>
      </c>
      <c r="H34" s="21" t="s">
        <v>16</v>
      </c>
    </row>
    <row r="35" ht="84.45" spans="1:8">
      <c r="A35" s="17"/>
      <c r="B35" s="7"/>
      <c r="C35" s="8" t="s">
        <v>13</v>
      </c>
      <c r="D35" s="7" t="s">
        <v>105</v>
      </c>
      <c r="E35" s="7" t="str">
        <f>_xlfn.DISPIMG("ID_311ACB0D67AC4AD493F897974905E565",1)</f>
        <v>=DISPIMG("ID_311ACB0D67AC4AD493F897974905E565",1)</v>
      </c>
      <c r="F35" s="7" t="str">
        <f>_xlfn.DISPIMG("ID_E96C02BD55B24F8EA731A5A5B489E08C",1)</f>
        <v>=DISPIMG("ID_E96C02BD55B24F8EA731A5A5B489E08C",1)</v>
      </c>
      <c r="G35" s="18" t="s">
        <v>73</v>
      </c>
      <c r="H35" s="21" t="s">
        <v>16</v>
      </c>
    </row>
    <row r="36" ht="100.6" spans="1:8">
      <c r="A36" s="17"/>
      <c r="B36" s="7"/>
      <c r="C36" s="8" t="s">
        <v>17</v>
      </c>
      <c r="D36" s="7" t="s">
        <v>106</v>
      </c>
      <c r="E36" s="7" t="str">
        <f>_xlfn.DISPIMG("ID_B846C88B712A4A438AFF6DC78C665199",1)</f>
        <v>=DISPIMG("ID_B846C88B712A4A438AFF6DC78C665199",1)</v>
      </c>
      <c r="F36" s="7" t="str">
        <f>_xlfn.DISPIMG("ID_9EEF9F0532104A739BA3ABE6AF987711",1)</f>
        <v>=DISPIMG("ID_9EEF9F0532104A739BA3ABE6AF987711",1)</v>
      </c>
      <c r="G36" s="18" t="s">
        <v>75</v>
      </c>
      <c r="H36" s="22" t="s">
        <v>12</v>
      </c>
    </row>
    <row r="37" ht="88.55" spans="1:8">
      <c r="A37" s="17"/>
      <c r="B37" s="7" t="s">
        <v>20</v>
      </c>
      <c r="C37" s="8" t="s">
        <v>21</v>
      </c>
      <c r="D37" s="7" t="s">
        <v>107</v>
      </c>
      <c r="E37" s="7" t="str">
        <f>_xlfn.DISPIMG("ID_D0EA789147C148BAACB1981269B22A0C",1)</f>
        <v>=DISPIMG("ID_D0EA789147C148BAACB1981269B22A0C",1)</v>
      </c>
      <c r="F37" s="7" t="str">
        <f>_xlfn.DISPIMG("ID_12F53C0B82204AB99F0EE94DA1BE9C6E",1)</f>
        <v>=DISPIMG("ID_12F53C0B82204AB99F0EE94DA1BE9C6E",1)</v>
      </c>
      <c r="G37" s="7" t="s">
        <v>23</v>
      </c>
      <c r="H37" s="21" t="s">
        <v>16</v>
      </c>
    </row>
    <row r="38" ht="76.35" spans="1:8">
      <c r="A38" s="17"/>
      <c r="B38" s="7"/>
      <c r="C38" s="8" t="s">
        <v>24</v>
      </c>
      <c r="D38" s="7" t="s">
        <v>108</v>
      </c>
      <c r="E38" s="7" t="str">
        <f>_xlfn.DISPIMG("ID_B913DFB3FCC14BC19FD87F32AF2E6645",1)</f>
        <v>=DISPIMG("ID_B913DFB3FCC14BC19FD87F32AF2E6645",1)</v>
      </c>
      <c r="F38" s="7" t="str">
        <f>_xlfn.DISPIMG("ID_DF247554A19641F5BA20A2305999F1B8",1)</f>
        <v>=DISPIMG("ID_DF247554A19641F5BA20A2305999F1B8",1)</v>
      </c>
      <c r="G38" s="7" t="s">
        <v>23</v>
      </c>
      <c r="H38" s="21" t="s">
        <v>16</v>
      </c>
    </row>
    <row r="39" ht="101" spans="1:8">
      <c r="A39" s="17"/>
      <c r="B39" s="7" t="s">
        <v>26</v>
      </c>
      <c r="C39" s="8" t="s">
        <v>27</v>
      </c>
      <c r="D39" s="18" t="s">
        <v>109</v>
      </c>
      <c r="E39" s="18" t="str">
        <f>_xlfn.DISPIMG("ID_6B2DBBEBE657499AA31148CB5578B9C9",1)</f>
        <v>=DISPIMG("ID_6B2DBBEBE657499AA31148CB5578B9C9",1)</v>
      </c>
      <c r="F39" s="18" t="str">
        <f>_xlfn.DISPIMG("ID_C1A72278D51F4C6FA1341361B0F8EA14",1)</f>
        <v>=DISPIMG("ID_C1A72278D51F4C6FA1341361B0F8EA14",1)</v>
      </c>
      <c r="G39" s="7" t="s">
        <v>23</v>
      </c>
      <c r="H39" s="21" t="s">
        <v>16</v>
      </c>
    </row>
    <row r="40" ht="101" spans="1:8">
      <c r="A40" s="17"/>
      <c r="B40" s="7"/>
      <c r="C40" s="8" t="s">
        <v>29</v>
      </c>
      <c r="D40" s="18" t="s">
        <v>110</v>
      </c>
      <c r="E40" s="18" t="str">
        <f>_xlfn.DISPIMG("ID_C9543571EED14873A45AEAE427790CEB",1)</f>
        <v>=DISPIMG("ID_C9543571EED14873A45AEAE427790CEB",1)</v>
      </c>
      <c r="F40" s="18" t="str">
        <f>_xlfn.DISPIMG("ID_9D26091C54A44714A7B9DAB7E570ABBA",1)</f>
        <v>=DISPIMG("ID_9D26091C54A44714A7B9DAB7E570ABBA",1)</v>
      </c>
      <c r="G40" s="7" t="s">
        <v>23</v>
      </c>
      <c r="H40" s="21" t="s">
        <v>16</v>
      </c>
    </row>
    <row r="41" ht="84" spans="1:8">
      <c r="A41" s="17"/>
      <c r="B41" s="7"/>
      <c r="C41" s="8" t="s">
        <v>31</v>
      </c>
      <c r="D41" s="18" t="s">
        <v>111</v>
      </c>
      <c r="E41" s="18" t="str">
        <f>_xlfn.DISPIMG("ID_B5B18E7639F04CC18A99D7F742F53124",1)</f>
        <v>=DISPIMG("ID_B5B18E7639F04CC18A99D7F742F53124",1)</v>
      </c>
      <c r="F41" s="18" t="str">
        <f>_xlfn.DISPIMG("ID_7FD6B557290542569A77207D36BEC038",1)</f>
        <v>=DISPIMG("ID_7FD6B557290542569A77207D36BEC038",1)</v>
      </c>
      <c r="G41" s="7" t="s">
        <v>23</v>
      </c>
      <c r="H41" s="21" t="s">
        <v>16</v>
      </c>
    </row>
  </sheetData>
  <mergeCells count="20">
    <mergeCell ref="A2:A9"/>
    <mergeCell ref="A10:A17"/>
    <mergeCell ref="A18:A25"/>
    <mergeCell ref="A26:A33"/>
    <mergeCell ref="A34:A41"/>
    <mergeCell ref="B2:B4"/>
    <mergeCell ref="B5:B6"/>
    <mergeCell ref="B7:B9"/>
    <mergeCell ref="B10:B12"/>
    <mergeCell ref="B13:B14"/>
    <mergeCell ref="B15:B17"/>
    <mergeCell ref="B18:B20"/>
    <mergeCell ref="B21:B22"/>
    <mergeCell ref="B23:B25"/>
    <mergeCell ref="B26:B28"/>
    <mergeCell ref="B29:B30"/>
    <mergeCell ref="B31:B33"/>
    <mergeCell ref="B34:B36"/>
    <mergeCell ref="B37:B38"/>
    <mergeCell ref="B39:B41"/>
  </mergeCells>
  <pageMargins left="0.75" right="0.75" top="1" bottom="1" header="0.5" footer="0.5"/>
  <headerFooter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41"/>
  <sheetViews>
    <sheetView zoomScale="90" zoomScaleNormal="90" workbookViewId="0">
      <pane xSplit="2" ySplit="1" topLeftCell="C28" activePane="bottomRight" state="frozen"/>
      <selection/>
      <selection pane="topRight"/>
      <selection pane="bottomLeft"/>
      <selection pane="bottomRight" activeCell="G29" sqref="A1:H41"/>
    </sheetView>
  </sheetViews>
  <sheetFormatPr defaultColWidth="9.23076923076923" defaultRowHeight="16.8"/>
  <cols>
    <col min="1" max="1" width="11.5288461538462" style="2" customWidth="1"/>
    <col min="2" max="2" width="11.375" style="2" customWidth="1"/>
    <col min="3" max="3" width="46.4807692307692" style="3" customWidth="1"/>
    <col min="4" max="5" width="13.9326923076923" style="2" customWidth="1"/>
    <col min="6" max="6" width="20.6634615384615" style="2" customWidth="1"/>
    <col min="7" max="7" width="30.2884615384615" style="27" customWidth="1"/>
    <col min="8" max="8" width="9.94230769230769" style="2" customWidth="1"/>
    <col min="9" max="16384" width="9.23076923076923" style="2"/>
  </cols>
  <sheetData>
    <row r="1" s="1" customFormat="1" ht="17" spans="1:8">
      <c r="A1" s="5" t="s">
        <v>0</v>
      </c>
      <c r="B1" s="5" t="s">
        <v>1</v>
      </c>
      <c r="C1" s="5" t="s">
        <v>2</v>
      </c>
      <c r="D1" s="5" t="s">
        <v>3</v>
      </c>
      <c r="E1" s="5" t="s">
        <v>68</v>
      </c>
      <c r="F1" s="5" t="s">
        <v>4</v>
      </c>
      <c r="G1" s="5" t="s">
        <v>5</v>
      </c>
      <c r="H1" s="5" t="s">
        <v>6</v>
      </c>
    </row>
    <row r="2" ht="121.8" spans="1:8">
      <c r="A2" s="6" t="s">
        <v>7</v>
      </c>
      <c r="B2" s="7" t="s">
        <v>8</v>
      </c>
      <c r="C2" s="8" t="s">
        <v>112</v>
      </c>
      <c r="D2" s="7" t="s">
        <v>113</v>
      </c>
      <c r="E2" s="7" t="str">
        <f>_xlfn.DISPIMG("ID_01A11A1EBEAB489CA62DFE732B912739",1)</f>
        <v>=DISPIMG("ID_01A11A1EBEAB489CA62DFE732B912739",1)</v>
      </c>
      <c r="F2" s="7" t="str">
        <f>_xlfn.DISPIMG("ID_53F119433D93429782334C46F0DFE891",1)</f>
        <v>=DISPIMG("ID_53F119433D93429782334C46F0DFE891",1)</v>
      </c>
      <c r="G2" s="28" t="s">
        <v>114</v>
      </c>
      <c r="H2" s="22" t="s">
        <v>12</v>
      </c>
    </row>
    <row r="3" ht="52.9" spans="1:10">
      <c r="A3" s="9"/>
      <c r="B3" s="7"/>
      <c r="C3" s="8" t="s">
        <v>13</v>
      </c>
      <c r="D3" s="7" t="s">
        <v>115</v>
      </c>
      <c r="E3" s="7" t="str">
        <f>_xlfn.DISPIMG("ID_9F859B8480DC48868CD6EB09A1AF6564",1)</f>
        <v>=DISPIMG("ID_9F859B8480DC48868CD6EB09A1AF6564",1)</v>
      </c>
      <c r="F3" s="18" t="str">
        <f>_xlfn.DISPIMG("ID_81352B88126D40349162826E6A78C899",1)</f>
        <v>=DISPIMG("ID_81352B88126D40349162826E6A78C899",1)</v>
      </c>
      <c r="G3" s="18" t="s">
        <v>116</v>
      </c>
      <c r="H3" s="21" t="s">
        <v>16</v>
      </c>
      <c r="J3" s="26"/>
    </row>
    <row r="4" ht="68.85" spans="1:9">
      <c r="A4" s="9"/>
      <c r="B4" s="7"/>
      <c r="C4" s="8" t="s">
        <v>17</v>
      </c>
      <c r="D4" s="7" t="s">
        <v>117</v>
      </c>
      <c r="E4" s="7" t="str">
        <f>_xlfn.DISPIMG("ID_E94556C10F464A2088FE3186A2890A21",1)</f>
        <v>=DISPIMG("ID_E94556C10F464A2088FE3186A2890A21",1)</v>
      </c>
      <c r="F4" s="7" t="str">
        <f>_xlfn.DISPIMG("ID_E170333AD2094683A818AF291BA460C4",1)</f>
        <v>=DISPIMG("ID_E170333AD2094683A818AF291BA460C4",1)</v>
      </c>
      <c r="G4" s="28" t="s">
        <v>118</v>
      </c>
      <c r="H4" s="21" t="s">
        <v>16</v>
      </c>
      <c r="I4" s="26"/>
    </row>
    <row r="5" ht="97.6" spans="1:8">
      <c r="A5" s="9"/>
      <c r="B5" s="7" t="s">
        <v>20</v>
      </c>
      <c r="C5" s="8" t="s">
        <v>21</v>
      </c>
      <c r="D5" s="7" t="s">
        <v>119</v>
      </c>
      <c r="E5" s="7" t="str">
        <f>_xlfn.DISPIMG("ID_75E487ACBB934F93A17EEBAC3570D191",1)</f>
        <v>=DISPIMG("ID_75E487ACBB934F93A17EEBAC3570D191",1)</v>
      </c>
      <c r="F5" s="23" t="str">
        <f>_xlfn.DISPIMG("ID_979BDBEA8EC64C85830031A5BE03BBAD",1)</f>
        <v>=DISPIMG("ID_979BDBEA8EC64C85830031A5BE03BBAD",1)</v>
      </c>
      <c r="G5" s="7" t="s">
        <v>23</v>
      </c>
      <c r="H5" s="21" t="s">
        <v>16</v>
      </c>
    </row>
    <row r="6" ht="64.85" spans="1:9">
      <c r="A6" s="9"/>
      <c r="B6" s="7"/>
      <c r="C6" s="8" t="s">
        <v>24</v>
      </c>
      <c r="D6" s="7" t="s">
        <v>120</v>
      </c>
      <c r="E6" s="7" t="str">
        <f>_xlfn.DISPIMG("ID_9A18C13BBF6042A6AABDBA4F82CFFBB3",1)</f>
        <v>=DISPIMG("ID_9A18C13BBF6042A6AABDBA4F82CFFBB3",1)</v>
      </c>
      <c r="F6" s="23" t="str">
        <f>_xlfn.DISPIMG("ID_E1956D03829F46F4B225A769DEDFCC72",1)</f>
        <v>=DISPIMG("ID_E1956D03829F46F4B225A769DEDFCC72",1)</v>
      </c>
      <c r="G6" s="7" t="s">
        <v>23</v>
      </c>
      <c r="H6" s="22" t="s">
        <v>12</v>
      </c>
      <c r="I6"/>
    </row>
    <row r="7" ht="70.6" spans="1:8">
      <c r="A7" s="9"/>
      <c r="B7" s="7" t="s">
        <v>26</v>
      </c>
      <c r="C7" s="8" t="s">
        <v>27</v>
      </c>
      <c r="D7" s="7" t="s">
        <v>121</v>
      </c>
      <c r="E7" s="7" t="str">
        <f>_xlfn.DISPIMG("ID_2B3E4D54EBF443A7B66A756B894E02C2",1)</f>
        <v>=DISPIMG("ID_2B3E4D54EBF443A7B66A756B894E02C2",1)</v>
      </c>
      <c r="F7" s="7" t="str">
        <f>_xlfn.DISPIMG("ID_0DA5C240A14D47AEB6975B7C7D1F89E0",1)</f>
        <v>=DISPIMG("ID_0DA5C240A14D47AEB6975B7C7D1F89E0",1)</v>
      </c>
      <c r="G7" s="7" t="s">
        <v>23</v>
      </c>
      <c r="H7" s="21" t="s">
        <v>16</v>
      </c>
    </row>
    <row r="8" ht="68.15" spans="1:8">
      <c r="A8" s="9"/>
      <c r="B8" s="7"/>
      <c r="C8" s="8" t="s">
        <v>29</v>
      </c>
      <c r="D8" s="7" t="s">
        <v>122</v>
      </c>
      <c r="E8" s="7" t="str">
        <f>_xlfn.DISPIMG("ID_16DCF1BCD8BB4A2E9656D241B89085E5",1)</f>
        <v>=DISPIMG("ID_16DCF1BCD8BB4A2E9656D241B89085E5",1)</v>
      </c>
      <c r="F8" s="7" t="str">
        <f>_xlfn.DISPIMG("ID_FF8F501A2A7B432DB0F8AD1132AF1CFD",1)</f>
        <v>=DISPIMG("ID_FF8F501A2A7B432DB0F8AD1132AF1CFD",1)</v>
      </c>
      <c r="G8" s="7" t="s">
        <v>23</v>
      </c>
      <c r="H8" s="21" t="s">
        <v>16</v>
      </c>
    </row>
    <row r="9" ht="69.9" spans="1:8">
      <c r="A9" s="9"/>
      <c r="B9" s="7"/>
      <c r="C9" s="8" t="s">
        <v>31</v>
      </c>
      <c r="D9" s="7" t="s">
        <v>123</v>
      </c>
      <c r="E9" s="7" t="str">
        <f>_xlfn.DISPIMG("ID_FC349C7D74F144CBB0DC90F85A30FE01",1)</f>
        <v>=DISPIMG("ID_FC349C7D74F144CBB0DC90F85A30FE01",1)</v>
      </c>
      <c r="F9" s="7" t="str">
        <f>_xlfn.DISPIMG("ID_FAA2A5215B8643A7A8CF5C0D1A69B213",1)</f>
        <v>=DISPIMG("ID_FAA2A5215B8643A7A8CF5C0D1A69B213",1)</v>
      </c>
      <c r="G9" s="7" t="s">
        <v>23</v>
      </c>
      <c r="H9" s="21" t="s">
        <v>16</v>
      </c>
    </row>
    <row r="10" ht="58.45" spans="1:8">
      <c r="A10" s="10" t="s">
        <v>33</v>
      </c>
      <c r="B10" s="7" t="s">
        <v>8</v>
      </c>
      <c r="C10" s="8" t="s">
        <v>112</v>
      </c>
      <c r="D10" s="7" t="s">
        <v>124</v>
      </c>
      <c r="E10" s="7" t="str">
        <f>_xlfn.DISPIMG("ID_49DDF4CDCB9048C1804B4FA693849EFE",1)</f>
        <v>=DISPIMG("ID_49DDF4CDCB9048C1804B4FA693849EFE",1)</v>
      </c>
      <c r="F10" s="7" t="str">
        <f>_xlfn.DISPIMG("ID_7847CEDE316C48A4A332056ACA166DDB",1)</f>
        <v>=DISPIMG("ID_7847CEDE316C48A4A332056ACA166DDB",1)</v>
      </c>
      <c r="G10" s="28" t="s">
        <v>114</v>
      </c>
      <c r="H10" s="22" t="s">
        <v>12</v>
      </c>
    </row>
    <row r="11" ht="23.2" spans="1:8">
      <c r="A11" s="11"/>
      <c r="B11" s="7"/>
      <c r="C11" s="8" t="s">
        <v>13</v>
      </c>
      <c r="D11" s="7" t="s">
        <v>125</v>
      </c>
      <c r="E11" s="7" t="str">
        <f>_xlfn.DISPIMG("ID_62BE63DEC048455D84F1932C50411567",1)</f>
        <v>=DISPIMG("ID_62BE63DEC048455D84F1932C50411567",1)</v>
      </c>
      <c r="F11" s="7" t="str">
        <f>_xlfn.DISPIMG("ID_180A0FB03E4F44C69E1808737918425C",1)</f>
        <v>=DISPIMG("ID_180A0FB03E4F44C69E1808737918425C",1)</v>
      </c>
      <c r="G11" s="18" t="s">
        <v>116</v>
      </c>
      <c r="H11" s="22" t="s">
        <v>12</v>
      </c>
    </row>
    <row r="12" ht="80.35" spans="1:8">
      <c r="A12" s="11"/>
      <c r="B12" s="7"/>
      <c r="C12" s="8" t="s">
        <v>17</v>
      </c>
      <c r="D12" s="7" t="s">
        <v>126</v>
      </c>
      <c r="E12" s="7" t="str">
        <f>_xlfn.DISPIMG("ID_E127694F17BE4802B21FC707D86A9DE1",1)</f>
        <v>=DISPIMG("ID_E127694F17BE4802B21FC707D86A9DE1",1)</v>
      </c>
      <c r="F12" s="7" t="str">
        <f>_xlfn.DISPIMG("ID_68E5B15F74C5462C94F1C39673A00388",1)</f>
        <v>=DISPIMG("ID_68E5B15F74C5462C94F1C39673A00388",1)</v>
      </c>
      <c r="G12" s="28" t="s">
        <v>118</v>
      </c>
      <c r="H12" s="22" t="s">
        <v>12</v>
      </c>
    </row>
    <row r="13" ht="78.5" spans="1:8">
      <c r="A13" s="11"/>
      <c r="B13" s="7" t="s">
        <v>20</v>
      </c>
      <c r="C13" s="8" t="s">
        <v>21</v>
      </c>
      <c r="D13" s="7" t="s">
        <v>127</v>
      </c>
      <c r="E13" s="7" t="str">
        <f>_xlfn.DISPIMG("ID_FB59FCECE9A342D49406BAB4E3E59D17",1)</f>
        <v>=DISPIMG("ID_FB59FCECE9A342D49406BAB4E3E59D17",1)</v>
      </c>
      <c r="F13" s="7" t="str">
        <f>_xlfn.DISPIMG("ID_9F0478D4F6E444A5AA1D68613FEFE5B8",1)</f>
        <v>=DISPIMG("ID_9F0478D4F6E444A5AA1D68613FEFE5B8",1)</v>
      </c>
      <c r="G13" s="7" t="s">
        <v>23</v>
      </c>
      <c r="H13" s="22" t="s">
        <v>12</v>
      </c>
    </row>
    <row r="14" ht="137.8" spans="1:8">
      <c r="A14" s="11"/>
      <c r="B14" s="7"/>
      <c r="C14" s="8" t="s">
        <v>24</v>
      </c>
      <c r="D14" s="7" t="s">
        <v>128</v>
      </c>
      <c r="E14" s="7" t="str">
        <f>_xlfn.DISPIMG("ID_6C6FD02EC4094D0D8143380431B1C841",1)</f>
        <v>=DISPIMG("ID_6C6FD02EC4094D0D8143380431B1C841",1)</v>
      </c>
      <c r="F14" s="25" t="str">
        <f>_xlfn.DISPIMG("ID_09109B2882914259ACD4BC53E234B10A",1)</f>
        <v>=DISPIMG("ID_09109B2882914259ACD4BC53E234B10A",1)</v>
      </c>
      <c r="G14" s="7" t="s">
        <v>23</v>
      </c>
      <c r="H14" s="22" t="s">
        <v>12</v>
      </c>
    </row>
    <row r="15" ht="82.05" spans="1:8">
      <c r="A15" s="11"/>
      <c r="B15" s="7" t="s">
        <v>26</v>
      </c>
      <c r="C15" s="8" t="s">
        <v>27</v>
      </c>
      <c r="D15" s="7" t="s">
        <v>129</v>
      </c>
      <c r="E15" s="7" t="str">
        <f>_xlfn.DISPIMG("ID_0D610A0FC13848FC96E214E2546408F8",1)</f>
        <v>=DISPIMG("ID_0D610A0FC13848FC96E214E2546408F8",1)</v>
      </c>
      <c r="F15" s="7" t="str">
        <f>_xlfn.DISPIMG("ID_2233EC6331334785BF27E16089834DA6",1)</f>
        <v>=DISPIMG("ID_2233EC6331334785BF27E16089834DA6",1)</v>
      </c>
      <c r="G15" s="7" t="s">
        <v>23</v>
      </c>
      <c r="H15" s="21" t="s">
        <v>16</v>
      </c>
    </row>
    <row r="16" ht="82.55" spans="1:8">
      <c r="A16" s="11"/>
      <c r="B16" s="7"/>
      <c r="C16" s="8" t="s">
        <v>29</v>
      </c>
      <c r="D16" s="7" t="s">
        <v>130</v>
      </c>
      <c r="E16" s="7" t="str">
        <f>_xlfn.DISPIMG("ID_AA19C488A4B34A1C92A7B5157FF43A1F",1)</f>
        <v>=DISPIMG("ID_AA19C488A4B34A1C92A7B5157FF43A1F",1)</v>
      </c>
      <c r="F16" s="7" t="str">
        <f>_xlfn.DISPIMG("ID_E17ED8B9A84D4FD49E9A69C30C9F493A",1)</f>
        <v>=DISPIMG("ID_E17ED8B9A84D4FD49E9A69C30C9F493A",1)</v>
      </c>
      <c r="G16" s="7" t="s">
        <v>23</v>
      </c>
      <c r="H16" s="21" t="s">
        <v>16</v>
      </c>
    </row>
    <row r="17" ht="80.75" spans="1:8">
      <c r="A17" s="11"/>
      <c r="B17" s="7"/>
      <c r="C17" s="8" t="s">
        <v>31</v>
      </c>
      <c r="D17" s="7" t="s">
        <v>131</v>
      </c>
      <c r="E17" s="7" t="str">
        <f>_xlfn.DISPIMG("ID_0A00E290499546D99589328CDF06D757",1)</f>
        <v>=DISPIMG("ID_0A00E290499546D99589328CDF06D757",1)</v>
      </c>
      <c r="F17" s="7" t="str">
        <f>_xlfn.DISPIMG("ID_8F0571886FB448ACA2847653278F3A8D",1)</f>
        <v>=DISPIMG("ID_8F0571886FB448ACA2847653278F3A8D",1)</v>
      </c>
      <c r="G17" s="7" t="s">
        <v>23</v>
      </c>
      <c r="H17" s="21" t="s">
        <v>16</v>
      </c>
    </row>
    <row r="18" ht="104.9" spans="1:8">
      <c r="A18" s="12" t="s">
        <v>42</v>
      </c>
      <c r="B18" s="7" t="s">
        <v>8</v>
      </c>
      <c r="C18" s="8" t="s">
        <v>112</v>
      </c>
      <c r="D18" s="7" t="s">
        <v>132</v>
      </c>
      <c r="E18" s="7" t="str">
        <f>_xlfn.DISPIMG("ID_DAA1045AF0FE4762848FCBA4F04787A4",1)</f>
        <v>=DISPIMG("ID_DAA1045AF0FE4762848FCBA4F04787A4",1)</v>
      </c>
      <c r="F18" s="7" t="str">
        <f>_xlfn.DISPIMG("ID_AC9DAEDE358348D7A053CBAD9C213FF5",1)</f>
        <v>=DISPIMG("ID_AC9DAEDE358348D7A053CBAD9C213FF5",1)</v>
      </c>
      <c r="G18" s="28" t="s">
        <v>114</v>
      </c>
      <c r="H18" s="21" t="s">
        <v>16</v>
      </c>
    </row>
    <row r="19" ht="55.5" spans="1:8">
      <c r="A19" s="13"/>
      <c r="B19" s="7"/>
      <c r="C19" s="8" t="s">
        <v>13</v>
      </c>
      <c r="D19" s="7" t="s">
        <v>133</v>
      </c>
      <c r="E19" s="7" t="str">
        <f>_xlfn.DISPIMG("ID_45B7056A867149D4BF13FFA477D247B6",1)</f>
        <v>=DISPIMG("ID_45B7056A867149D4BF13FFA477D247B6",1)</v>
      </c>
      <c r="F19" s="7" t="str">
        <f>_xlfn.DISPIMG("ID_2AF288A7DED94664BEA64A76EC60FBB0",1)</f>
        <v>=DISPIMG("ID_2AF288A7DED94664BEA64A76EC60FBB0",1)</v>
      </c>
      <c r="G19" s="18" t="s">
        <v>116</v>
      </c>
      <c r="H19" s="21" t="s">
        <v>16</v>
      </c>
    </row>
    <row r="20" ht="81.1" spans="1:8">
      <c r="A20" s="13"/>
      <c r="B20" s="7"/>
      <c r="C20" s="8" t="s">
        <v>17</v>
      </c>
      <c r="D20" s="7" t="s">
        <v>134</v>
      </c>
      <c r="E20" s="7" t="str">
        <f>_xlfn.DISPIMG("ID_BB9A47FBF7474F75A84D7ACCFB155056",1)</f>
        <v>=DISPIMG("ID_BB9A47FBF7474F75A84D7ACCFB155056",1)</v>
      </c>
      <c r="F20" s="7" t="str">
        <f>_xlfn.DISPIMG("ID_C82F44FA2CE94649A7314702940B482F",1)</f>
        <v>=DISPIMG("ID_C82F44FA2CE94649A7314702940B482F",1)</v>
      </c>
      <c r="G20" s="28" t="s">
        <v>118</v>
      </c>
      <c r="H20" s="21" t="s">
        <v>16</v>
      </c>
    </row>
    <row r="21" ht="105.2" spans="1:8">
      <c r="A21" s="13"/>
      <c r="B21" s="7" t="s">
        <v>20</v>
      </c>
      <c r="C21" s="8" t="s">
        <v>21</v>
      </c>
      <c r="D21" s="7" t="s">
        <v>135</v>
      </c>
      <c r="E21" s="7" t="str">
        <f>_xlfn.DISPIMG("ID_9390EDD6A58146D383F912947BC7482B",1)</f>
        <v>=DISPIMG("ID_9390EDD6A58146D383F912947BC7482B",1)</v>
      </c>
      <c r="F21" s="7" t="str">
        <f>_xlfn.DISPIMG("ID_8346B5EFAC5D4EEE8548C09EA328F687",1)</f>
        <v>=DISPIMG("ID_8346B5EFAC5D4EEE8548C09EA328F687",1)</v>
      </c>
      <c r="G21" s="7" t="s">
        <v>23</v>
      </c>
      <c r="H21" s="21" t="s">
        <v>16</v>
      </c>
    </row>
    <row r="22" ht="85.95" spans="1:8">
      <c r="A22" s="13"/>
      <c r="B22" s="7"/>
      <c r="C22" s="8" t="s">
        <v>24</v>
      </c>
      <c r="D22" s="7" t="s">
        <v>55</v>
      </c>
      <c r="E22" s="7" t="str">
        <f>_xlfn.DISPIMG("ID_59B0BEF54C08469F95A8A08F84CBFE1B",1)</f>
        <v>=DISPIMG("ID_59B0BEF54C08469F95A8A08F84CBFE1B",1)</v>
      </c>
      <c r="F22" s="7" t="str">
        <f>_xlfn.DISPIMG("ID_13618DA88C8B4EDB838D76085C24A297",1)</f>
        <v>=DISPIMG("ID_13618DA88C8B4EDB838D76085C24A297",1)</v>
      </c>
      <c r="G22" s="7" t="s">
        <v>23</v>
      </c>
      <c r="H22" s="22" t="s">
        <v>12</v>
      </c>
    </row>
    <row r="23" ht="107.45" spans="1:8">
      <c r="A23" s="13"/>
      <c r="B23" s="7" t="s">
        <v>26</v>
      </c>
      <c r="C23" s="8" t="s">
        <v>27</v>
      </c>
      <c r="D23" s="7" t="s">
        <v>136</v>
      </c>
      <c r="E23" s="7" t="str">
        <f>_xlfn.DISPIMG("ID_774793A1E6EA4C8AA5F4D53C8BD7328F",1)</f>
        <v>=DISPIMG("ID_774793A1E6EA4C8AA5F4D53C8BD7328F",1)</v>
      </c>
      <c r="F23" s="7" t="str">
        <f>_xlfn.DISPIMG("ID_9EF7857089DE4060BC947DB6C90A48CB",1)</f>
        <v>=DISPIMG("ID_9EF7857089DE4060BC947DB6C90A48CB",1)</v>
      </c>
      <c r="G23" s="7" t="s">
        <v>23</v>
      </c>
      <c r="H23" s="21" t="s">
        <v>16</v>
      </c>
    </row>
    <row r="24" ht="107.1" spans="1:8">
      <c r="A24" s="13"/>
      <c r="B24" s="7"/>
      <c r="C24" s="8" t="s">
        <v>29</v>
      </c>
      <c r="D24" s="7" t="s">
        <v>137</v>
      </c>
      <c r="E24" s="7" t="str">
        <f>_xlfn.DISPIMG("ID_6DD257145C1A4EBAB09347968A2854C5",1)</f>
        <v>=DISPIMG("ID_6DD257145C1A4EBAB09347968A2854C5",1)</v>
      </c>
      <c r="F24" s="7" t="str">
        <f>_xlfn.DISPIMG("ID_BF7DF2E0E6304080AEB8BB695B8696D9",1)</f>
        <v>=DISPIMG("ID_BF7DF2E0E6304080AEB8BB695B8696D9",1)</v>
      </c>
      <c r="G24" s="7" t="s">
        <v>23</v>
      </c>
      <c r="H24" s="21" t="s">
        <v>16</v>
      </c>
    </row>
    <row r="25" ht="100.45" spans="1:8">
      <c r="A25" s="13"/>
      <c r="B25" s="7"/>
      <c r="C25" s="8" t="s">
        <v>31</v>
      </c>
      <c r="D25" s="7" t="s">
        <v>138</v>
      </c>
      <c r="E25" s="7" t="str">
        <f>_xlfn.DISPIMG("ID_E78C3FE89B0E410D854FD3DC3973EA05",1)</f>
        <v>=DISPIMG("ID_E78C3FE89B0E410D854FD3DC3973EA05",1)</v>
      </c>
      <c r="F25" s="7" t="str">
        <f>_xlfn.DISPIMG("ID_8ACCA81201D74EE59AAB31876E328471",1)</f>
        <v>=DISPIMG("ID_8ACCA81201D74EE59AAB31876E328471",1)</v>
      </c>
      <c r="G25" s="7" t="s">
        <v>23</v>
      </c>
      <c r="H25" s="21" t="s">
        <v>16</v>
      </c>
    </row>
    <row r="26" ht="71.4" spans="1:8">
      <c r="A26" s="14" t="s">
        <v>51</v>
      </c>
      <c r="B26" s="7" t="s">
        <v>8</v>
      </c>
      <c r="C26" s="8" t="s">
        <v>112</v>
      </c>
      <c r="D26" s="7" t="s">
        <v>139</v>
      </c>
      <c r="E26" s="7" t="str">
        <f>_xlfn.DISPIMG("ID_0CD7DAA81C754CD9B936C9DB8C860440",1)</f>
        <v>=DISPIMG("ID_0CD7DAA81C754CD9B936C9DB8C860440",1)</v>
      </c>
      <c r="F26" s="7" t="str">
        <f>_xlfn.DISPIMG("ID_AFBA83477B624BAE85B568047D9B157B",1)</f>
        <v>=DISPIMG("ID_AFBA83477B624BAE85B568047D9B157B",1)</v>
      </c>
      <c r="G26" s="28" t="s">
        <v>114</v>
      </c>
      <c r="H26" s="21" t="s">
        <v>16</v>
      </c>
    </row>
    <row r="27" ht="18.55" spans="1:8">
      <c r="A27" s="15"/>
      <c r="B27" s="7"/>
      <c r="C27" s="8" t="s">
        <v>13</v>
      </c>
      <c r="D27" s="7" t="s">
        <v>140</v>
      </c>
      <c r="E27" s="7" t="str">
        <f>_xlfn.DISPIMG("ID_F1ED91C000CD4A809CC5BAC3EE4DDC95",1)</f>
        <v>=DISPIMG("ID_F1ED91C000CD4A809CC5BAC3EE4DDC95",1)</v>
      </c>
      <c r="F27" s="7" t="str">
        <f>_xlfn.DISPIMG("ID_7683445CFC264DE8B8E5B91BC58761F8",1)</f>
        <v>=DISPIMG("ID_7683445CFC264DE8B8E5B91BC58761F8",1)</v>
      </c>
      <c r="G27" s="18" t="s">
        <v>116</v>
      </c>
      <c r="H27" s="21" t="s">
        <v>16</v>
      </c>
    </row>
    <row r="28" ht="122.05" spans="1:8">
      <c r="A28" s="15"/>
      <c r="B28" s="7"/>
      <c r="C28" s="8" t="s">
        <v>17</v>
      </c>
      <c r="D28" s="7" t="s">
        <v>141</v>
      </c>
      <c r="E28" s="7" t="str">
        <f>_xlfn.DISPIMG("ID_1EBA9C3DDAE84185A363AC00D15EFB77",1)</f>
        <v>=DISPIMG("ID_1EBA9C3DDAE84185A363AC00D15EFB77",1)</v>
      </c>
      <c r="F28" s="7" t="str">
        <f>_xlfn.DISPIMG("ID_33DE8DAE819944C991A5BB40523AF381",1)</f>
        <v>=DISPIMG("ID_33DE8DAE819944C991A5BB40523AF381",1)</v>
      </c>
      <c r="G28" s="28" t="s">
        <v>118</v>
      </c>
      <c r="H28" s="21" t="s">
        <v>16</v>
      </c>
    </row>
    <row r="29" ht="129.95" spans="1:8">
      <c r="A29" s="15"/>
      <c r="B29" s="7" t="s">
        <v>20</v>
      </c>
      <c r="C29" s="8" t="s">
        <v>21</v>
      </c>
      <c r="D29" s="7" t="s">
        <v>142</v>
      </c>
      <c r="E29" s="7" t="str">
        <f>_xlfn.DISPIMG("ID_048388A4211F4B899C4F076887FE5292",1)</f>
        <v>=DISPIMG("ID_048388A4211F4B899C4F076887FE5292",1)</v>
      </c>
      <c r="F29" s="7" t="str">
        <f>_xlfn.DISPIMG("ID_2609C5AE01774867B61AB9CCBDB03463",1)</f>
        <v>=DISPIMG("ID_2609C5AE01774867B61AB9CCBDB03463",1)</v>
      </c>
      <c r="G29" s="7" t="s">
        <v>23</v>
      </c>
      <c r="H29" s="21" t="s">
        <v>16</v>
      </c>
    </row>
    <row r="30" ht="124" spans="1:8">
      <c r="A30" s="15"/>
      <c r="B30" s="7"/>
      <c r="C30" s="8" t="s">
        <v>24</v>
      </c>
      <c r="D30" s="7" t="s">
        <v>143</v>
      </c>
      <c r="E30" s="7" t="str">
        <f>_xlfn.DISPIMG("ID_DCF0B0B070F341B196F98D3929959BE9",1)</f>
        <v>=DISPIMG("ID_DCF0B0B070F341B196F98D3929959BE9",1)</v>
      </c>
      <c r="F30" s="7" t="str">
        <f>_xlfn.DISPIMG("ID_7657190593CC415B9510C9E055C1E976",1)</f>
        <v>=DISPIMG("ID_7657190593CC415B9510C9E055C1E976",1)</v>
      </c>
      <c r="G30" s="7" t="s">
        <v>23</v>
      </c>
      <c r="H30" s="21" t="s">
        <v>16</v>
      </c>
    </row>
    <row r="31" ht="120.5" spans="1:8">
      <c r="A31" s="15"/>
      <c r="B31" s="7" t="s">
        <v>26</v>
      </c>
      <c r="C31" s="8" t="s">
        <v>27</v>
      </c>
      <c r="D31" s="7" t="s">
        <v>144</v>
      </c>
      <c r="E31" s="7" t="str">
        <f>_xlfn.DISPIMG("ID_9DF8AE4C48C345BAA98F9CE877B6F5C4",1)</f>
        <v>=DISPIMG("ID_9DF8AE4C48C345BAA98F9CE877B6F5C4",1)</v>
      </c>
      <c r="F31" s="7" t="str">
        <f>_xlfn.DISPIMG("ID_4892A0A74B764CAEAD10F687A0C4067E",1)</f>
        <v>=DISPIMG("ID_4892A0A74B764CAEAD10F687A0C4067E",1)</v>
      </c>
      <c r="G31" s="7" t="s">
        <v>23</v>
      </c>
      <c r="H31" s="21" t="s">
        <v>16</v>
      </c>
    </row>
    <row r="32" ht="121.35" spans="1:8">
      <c r="A32" s="15"/>
      <c r="B32" s="7"/>
      <c r="C32" s="8" t="s">
        <v>29</v>
      </c>
      <c r="D32" s="7" t="s">
        <v>145</v>
      </c>
      <c r="E32" s="7" t="str">
        <f>_xlfn.DISPIMG("ID_D0D1690C4975421CBBE6A3E5522B69B9",1)</f>
        <v>=DISPIMG("ID_D0D1690C4975421CBBE6A3E5522B69B9",1)</v>
      </c>
      <c r="F32" s="7" t="str">
        <f>_xlfn.DISPIMG("ID_24DC580CF39D4AC3A309173CE69A94FC",1)</f>
        <v>=DISPIMG("ID_24DC580CF39D4AC3A309173CE69A94FC",1)</v>
      </c>
      <c r="G32" s="7" t="s">
        <v>23</v>
      </c>
      <c r="H32" s="21" t="s">
        <v>16</v>
      </c>
    </row>
    <row r="33" ht="103" spans="1:8">
      <c r="A33" s="16"/>
      <c r="B33" s="7"/>
      <c r="C33" s="8" t="s">
        <v>31</v>
      </c>
      <c r="D33" s="7" t="s">
        <v>55</v>
      </c>
      <c r="E33" s="7" t="str">
        <f>_xlfn.DISPIMG("ID_98EFA7902AC04D859193D34FCC0D85DD",1)</f>
        <v>=DISPIMG("ID_98EFA7902AC04D859193D34FCC0D85DD",1)</v>
      </c>
      <c r="F33" s="7" t="str">
        <f>_xlfn.DISPIMG("ID_184226AEAD5E4A36B351401FF6274FD4",1)</f>
        <v>=DISPIMG("ID_184226AEAD5E4A36B351401FF6274FD4",1)</v>
      </c>
      <c r="G33" s="7" t="s">
        <v>23</v>
      </c>
      <c r="H33" s="22" t="s">
        <v>12</v>
      </c>
    </row>
    <row r="34" ht="82.5" spans="1:8">
      <c r="A34" s="17" t="s">
        <v>59</v>
      </c>
      <c r="B34" s="7" t="s">
        <v>8</v>
      </c>
      <c r="C34" s="8" t="s">
        <v>112</v>
      </c>
      <c r="D34" s="7" t="s">
        <v>146</v>
      </c>
      <c r="E34" s="7" t="str">
        <f>_xlfn.DISPIMG("ID_5D74C0C3E50345EDAD428E06BE715B2A",1)</f>
        <v>=DISPIMG("ID_5D74C0C3E50345EDAD428E06BE715B2A",1)</v>
      </c>
      <c r="F34" s="7" t="str">
        <f>_xlfn.DISPIMG("ID_2F02D043AE33429AA8805BEF8FFF8DD9",1)</f>
        <v>=DISPIMG("ID_2F02D043AE33429AA8805BEF8FFF8DD9",1)</v>
      </c>
      <c r="G34" s="28" t="s">
        <v>114</v>
      </c>
      <c r="H34" s="21" t="s">
        <v>16</v>
      </c>
    </row>
    <row r="35" ht="17.85" spans="1:8">
      <c r="A35" s="17"/>
      <c r="B35" s="7"/>
      <c r="C35" s="8" t="s">
        <v>13</v>
      </c>
      <c r="D35" s="7" t="s">
        <v>147</v>
      </c>
      <c r="E35" s="7" t="str">
        <f>_xlfn.DISPIMG("ID_014222253A3D4668A09C0E6202AF39E4",1)</f>
        <v>=DISPIMG("ID_014222253A3D4668A09C0E6202AF39E4",1)</v>
      </c>
      <c r="F35" s="7" t="str">
        <f>_xlfn.DISPIMG("ID_355BA0C3CB6A4C0285598745DE401D7A",1)</f>
        <v>=DISPIMG("ID_355BA0C3CB6A4C0285598745DE401D7A",1)</v>
      </c>
      <c r="G35" s="18" t="s">
        <v>116</v>
      </c>
      <c r="H35" s="21" t="s">
        <v>16</v>
      </c>
    </row>
    <row r="36" ht="51" spans="1:8">
      <c r="A36" s="17"/>
      <c r="B36" s="7"/>
      <c r="C36" s="8" t="s">
        <v>17</v>
      </c>
      <c r="D36" s="7" t="s">
        <v>148</v>
      </c>
      <c r="E36" s="7" t="str">
        <f>_xlfn.DISPIMG("ID_4D96B43DAC1F4D1CB1F879D7BE25E783",1)</f>
        <v>=DISPIMG("ID_4D96B43DAC1F4D1CB1F879D7BE25E783",1)</v>
      </c>
      <c r="F36" s="7" t="str">
        <f>_xlfn.DISPIMG("ID_6B05375A7215436194FA84A0C28ADD3E",1)</f>
        <v>=DISPIMG("ID_6B05375A7215436194FA84A0C28ADD3E",1)</v>
      </c>
      <c r="G36" s="28" t="s">
        <v>118</v>
      </c>
      <c r="H36" s="21" t="s">
        <v>16</v>
      </c>
    </row>
    <row r="37" ht="98.1" spans="1:8">
      <c r="A37" s="17"/>
      <c r="B37" s="7" t="s">
        <v>20</v>
      </c>
      <c r="C37" s="8" t="s">
        <v>21</v>
      </c>
      <c r="D37" s="7" t="s">
        <v>149</v>
      </c>
      <c r="E37" s="7" t="str">
        <f>_xlfn.DISPIMG("ID_EDA4B9D444CB42FF854DD34E72D7207D",1)</f>
        <v>=DISPIMG("ID_EDA4B9D444CB42FF854DD34E72D7207D",1)</v>
      </c>
      <c r="F37" s="7" t="str">
        <f>_xlfn.DISPIMG("ID_20C1E9AE678D4923B2AE2CEDE8FB169A",1)</f>
        <v>=DISPIMG("ID_20C1E9AE678D4923B2AE2CEDE8FB169A",1)</v>
      </c>
      <c r="G37" s="7" t="s">
        <v>23</v>
      </c>
      <c r="H37" s="21" t="s">
        <v>16</v>
      </c>
    </row>
    <row r="38" ht="84" spans="1:8">
      <c r="A38" s="17"/>
      <c r="B38" s="7"/>
      <c r="C38" s="8" t="s">
        <v>24</v>
      </c>
      <c r="D38" s="7" t="s">
        <v>150</v>
      </c>
      <c r="E38" s="7" t="str">
        <f>_xlfn.DISPIMG("ID_6617664D34E743B48E30D19B23652A19",1)</f>
        <v>=DISPIMG("ID_6617664D34E743B48E30D19B23652A19",1)</v>
      </c>
      <c r="F38" s="7" t="str">
        <f>_xlfn.DISPIMG("ID_0E5990CA25F9482389580B7682E255EF",1)</f>
        <v>=DISPIMG("ID_0E5990CA25F9482389580B7682E255EF",1)</v>
      </c>
      <c r="G38" s="7" t="s">
        <v>23</v>
      </c>
      <c r="H38" s="21" t="s">
        <v>16</v>
      </c>
    </row>
    <row r="39" ht="97.65" spans="1:8">
      <c r="A39" s="17"/>
      <c r="B39" s="7" t="s">
        <v>26</v>
      </c>
      <c r="C39" s="8" t="s">
        <v>27</v>
      </c>
      <c r="D39" s="18" t="s">
        <v>151</v>
      </c>
      <c r="E39" s="18" t="str">
        <f>_xlfn.DISPIMG("ID_72CD4472BC1A42E79DE89FBD48B8267E",1)</f>
        <v>=DISPIMG("ID_72CD4472BC1A42E79DE89FBD48B8267E",1)</v>
      </c>
      <c r="F39" s="18" t="str">
        <f>_xlfn.DISPIMG("ID_2D72A175EEE54538ABE1B3B6D2C9F7A0",1)</f>
        <v>=DISPIMG("ID_2D72A175EEE54538ABE1B3B6D2C9F7A0",1)</v>
      </c>
      <c r="G39" s="7" t="s">
        <v>23</v>
      </c>
      <c r="H39" s="21" t="s">
        <v>16</v>
      </c>
    </row>
    <row r="40" ht="84" spans="1:8">
      <c r="A40" s="17"/>
      <c r="B40" s="7"/>
      <c r="C40" s="8" t="s">
        <v>29</v>
      </c>
      <c r="D40" s="18" t="s">
        <v>152</v>
      </c>
      <c r="E40" s="18" t="str">
        <f>_xlfn.DISPIMG("ID_F22E1CF45FED46B2BA48E7F06C1919F1",1)</f>
        <v>=DISPIMG("ID_F22E1CF45FED46B2BA48E7F06C1919F1",1)</v>
      </c>
      <c r="F40" s="18" t="str">
        <f>_xlfn.DISPIMG("ID_A4B108F2F7D545E5B1408DC73C93CCD2",1)</f>
        <v>=DISPIMG("ID_A4B108F2F7D545E5B1408DC73C93CCD2",1)</v>
      </c>
      <c r="G40" s="7" t="s">
        <v>23</v>
      </c>
      <c r="H40" s="21" t="s">
        <v>16</v>
      </c>
    </row>
    <row r="41" ht="84" spans="1:8">
      <c r="A41" s="17"/>
      <c r="B41" s="7"/>
      <c r="C41" s="8" t="s">
        <v>31</v>
      </c>
      <c r="D41" s="18" t="s">
        <v>153</v>
      </c>
      <c r="E41" s="18" t="str">
        <f>_xlfn.DISPIMG("ID_BD7468EC50A6416BA44DBA62E7F7154B",1)</f>
        <v>=DISPIMG("ID_BD7468EC50A6416BA44DBA62E7F7154B",1)</v>
      </c>
      <c r="F41" s="18" t="str">
        <f>_xlfn.DISPIMG("ID_64B17C0A40B5454AAFCD85C55E74663C",1)</f>
        <v>=DISPIMG("ID_64B17C0A40B5454AAFCD85C55E74663C",1)</v>
      </c>
      <c r="G41" s="7" t="s">
        <v>23</v>
      </c>
      <c r="H41" s="21" t="s">
        <v>16</v>
      </c>
    </row>
  </sheetData>
  <mergeCells count="20">
    <mergeCell ref="A2:A9"/>
    <mergeCell ref="A10:A17"/>
    <mergeCell ref="A18:A25"/>
    <mergeCell ref="A26:A33"/>
    <mergeCell ref="A34:A41"/>
    <mergeCell ref="B2:B4"/>
    <mergeCell ref="B5:B6"/>
    <mergeCell ref="B7:B9"/>
    <mergeCell ref="B10:B12"/>
    <mergeCell ref="B13:B14"/>
    <mergeCell ref="B15:B17"/>
    <mergeCell ref="B18:B20"/>
    <mergeCell ref="B21:B22"/>
    <mergeCell ref="B23:B25"/>
    <mergeCell ref="B26:B28"/>
    <mergeCell ref="B29:B30"/>
    <mergeCell ref="B31:B33"/>
    <mergeCell ref="B34:B36"/>
    <mergeCell ref="B37:B38"/>
    <mergeCell ref="B39:B41"/>
  </mergeCells>
  <pageMargins left="0.75" right="0.75" top="1" bottom="1" header="0.5" footer="0.5"/>
  <headerFooter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41"/>
  <sheetViews>
    <sheetView tabSelected="1" zoomScale="90" zoomScaleNormal="90" workbookViewId="0">
      <pane xSplit="2" ySplit="1" topLeftCell="C29" activePane="bottomRight" state="frozen"/>
      <selection/>
      <selection pane="topRight"/>
      <selection pane="bottomLeft"/>
      <selection pane="bottomRight" activeCell="H30" sqref="A1:H41"/>
    </sheetView>
  </sheetViews>
  <sheetFormatPr defaultColWidth="9.23076923076923" defaultRowHeight="16.8"/>
  <cols>
    <col min="1" max="1" width="11.5288461538462" style="2" customWidth="1"/>
    <col min="2" max="2" width="11.375" style="2" customWidth="1"/>
    <col min="3" max="3" width="46.4807692307692" style="3" customWidth="1"/>
    <col min="4" max="5" width="13.9326923076923" style="2" customWidth="1"/>
    <col min="6" max="6" width="20.6634615384615" style="2" customWidth="1"/>
    <col min="7" max="7" width="30.2884615384615" style="4" customWidth="1"/>
    <col min="8" max="8" width="9.94230769230769" style="2" customWidth="1"/>
    <col min="9" max="16384" width="9.23076923076923" style="2"/>
  </cols>
  <sheetData>
    <row r="1" s="1" customFormat="1" ht="17" spans="1:8">
      <c r="A1" s="5" t="s">
        <v>0</v>
      </c>
      <c r="B1" s="5" t="s">
        <v>1</v>
      </c>
      <c r="C1" s="5" t="s">
        <v>2</v>
      </c>
      <c r="D1" s="5" t="s">
        <v>3</v>
      </c>
      <c r="E1" s="5" t="s">
        <v>68</v>
      </c>
      <c r="F1" s="5" t="s">
        <v>4</v>
      </c>
      <c r="G1" s="19" t="s">
        <v>5</v>
      </c>
      <c r="H1" s="5" t="s">
        <v>6</v>
      </c>
    </row>
    <row r="2" ht="63.85" spans="1:8">
      <c r="A2" s="6" t="s">
        <v>7</v>
      </c>
      <c r="B2" s="7" t="s">
        <v>8</v>
      </c>
      <c r="C2" s="8" t="s">
        <v>154</v>
      </c>
      <c r="D2" s="7" t="s">
        <v>155</v>
      </c>
      <c r="E2" s="7" t="str">
        <f>_xlfn.DISPIMG("ID_CA950C1413164594B728593073A0D7C2",1)</f>
        <v>=DISPIMG("ID_CA950C1413164594B728593073A0D7C2",1)</v>
      </c>
      <c r="F2" s="7" t="str">
        <f>_xlfn.DISPIMG("ID_E44B3DA6AB904FE0867B8FF6E134AA91",1)</f>
        <v>=DISPIMG("ID_E44B3DA6AB904FE0867B8FF6E134AA91",1)</v>
      </c>
      <c r="G2" s="20" t="s">
        <v>156</v>
      </c>
      <c r="H2" s="21" t="s">
        <v>16</v>
      </c>
    </row>
    <row r="3" ht="67.6" spans="1:10">
      <c r="A3" s="9"/>
      <c r="B3" s="7"/>
      <c r="C3" s="8" t="s">
        <v>13</v>
      </c>
      <c r="D3" s="7" t="s">
        <v>157</v>
      </c>
      <c r="E3" s="7" t="str">
        <f>_xlfn.DISPIMG("ID_BF7C1EBEA85D42E39D117D6B98A5FE5D",1)</f>
        <v>=DISPIMG("ID_BF7C1EBEA85D42E39D117D6B98A5FE5D",1)</v>
      </c>
      <c r="F3" s="18" t="str">
        <f>_xlfn.DISPIMG("ID_0CABA4309D2C411EBA894CD20B2B0D7C",1)</f>
        <v>=DISPIMG("ID_0CABA4309D2C411EBA894CD20B2B0D7C",1)</v>
      </c>
      <c r="G3" s="20" t="s">
        <v>158</v>
      </c>
      <c r="H3" s="21" t="s">
        <v>16</v>
      </c>
      <c r="J3" s="26"/>
    </row>
    <row r="4" ht="68.3" spans="1:9">
      <c r="A4" s="9"/>
      <c r="B4" s="7"/>
      <c r="C4" s="8" t="s">
        <v>17</v>
      </c>
      <c r="D4" s="7" t="s">
        <v>159</v>
      </c>
      <c r="E4" s="7" t="str">
        <f>_xlfn.DISPIMG("ID_CEDBD5387C6D4CA4A28CED4C9747BE8A",1)</f>
        <v>=DISPIMG("ID_CEDBD5387C6D4CA4A28CED4C9747BE8A",1)</v>
      </c>
      <c r="F4" s="7" t="str">
        <f>_xlfn.DISPIMG("ID_E93850F9934945208CD812B4A62CF7F2",1)</f>
        <v>=DISPIMG("ID_E93850F9934945208CD812B4A62CF7F2",1)</v>
      </c>
      <c r="G4" s="20" t="s">
        <v>160</v>
      </c>
      <c r="H4" s="22" t="s">
        <v>12</v>
      </c>
      <c r="I4" s="26"/>
    </row>
    <row r="5" ht="74.85" spans="1:8">
      <c r="A5" s="9"/>
      <c r="B5" s="7" t="s">
        <v>20</v>
      </c>
      <c r="C5" s="8" t="s">
        <v>21</v>
      </c>
      <c r="D5" s="7" t="s">
        <v>161</v>
      </c>
      <c r="E5" s="7" t="str">
        <f>_xlfn.DISPIMG("ID_0EE769C231CE460094C455459DCE78F0",1)</f>
        <v>=DISPIMG("ID_0EE769C231CE460094C455459DCE78F0",1)</v>
      </c>
      <c r="F5" s="23" t="str">
        <f>_xlfn.DISPIMG("ID_6CE9205045CA486290800C2014163D13",1)</f>
        <v>=DISPIMG("ID_6CE9205045CA486290800C2014163D13",1)</v>
      </c>
      <c r="G5" s="24" t="s">
        <v>23</v>
      </c>
      <c r="H5" s="21" t="s">
        <v>16</v>
      </c>
    </row>
    <row r="6" ht="73.25" spans="1:9">
      <c r="A6" s="9"/>
      <c r="B6" s="7"/>
      <c r="C6" s="8" t="s">
        <v>24</v>
      </c>
      <c r="D6" s="7" t="s">
        <v>162</v>
      </c>
      <c r="E6" s="7" t="str">
        <f>_xlfn.DISPIMG("ID_A3DB677BFD5747FDBBD002854223915F",1)</f>
        <v>=DISPIMG("ID_A3DB677BFD5747FDBBD002854223915F",1)</v>
      </c>
      <c r="F6" s="23" t="str">
        <f>_xlfn.DISPIMG("ID_15562011D33C43AC9243EC8BEB15D0B5",1)</f>
        <v>=DISPIMG("ID_15562011D33C43AC9243EC8BEB15D0B5",1)</v>
      </c>
      <c r="G6" s="24" t="s">
        <v>23</v>
      </c>
      <c r="H6" s="22" t="s">
        <v>12</v>
      </c>
      <c r="I6"/>
    </row>
    <row r="7" ht="73.8" spans="1:8">
      <c r="A7" s="9"/>
      <c r="B7" s="7" t="s">
        <v>26</v>
      </c>
      <c r="C7" s="8" t="s">
        <v>27</v>
      </c>
      <c r="D7" s="7" t="s">
        <v>163</v>
      </c>
      <c r="E7" s="7" t="str">
        <f>_xlfn.DISPIMG("ID_33E86CCC65374DAC98E0548814A30B63",1)</f>
        <v>=DISPIMG("ID_33E86CCC65374DAC98E0548814A30B63",1)</v>
      </c>
      <c r="F7" s="7" t="str">
        <f>_xlfn.DISPIMG("ID_D87CE90319424735BA9A140840FDFF90",1)</f>
        <v>=DISPIMG("ID_D87CE90319424735BA9A140840FDFF90",1)</v>
      </c>
      <c r="G7" s="24" t="s">
        <v>23</v>
      </c>
      <c r="H7" s="21" t="s">
        <v>16</v>
      </c>
    </row>
    <row r="8" ht="78.45" spans="1:8">
      <c r="A8" s="9"/>
      <c r="B8" s="7"/>
      <c r="C8" s="8" t="s">
        <v>29</v>
      </c>
      <c r="D8" s="7" t="s">
        <v>164</v>
      </c>
      <c r="E8" s="7" t="str">
        <f>_xlfn.DISPIMG("ID_32E5ACBD6ABA481C85874A33C86C532B",1)</f>
        <v>=DISPIMG("ID_32E5ACBD6ABA481C85874A33C86C532B",1)</v>
      </c>
      <c r="F8" s="7" t="str">
        <f>_xlfn.DISPIMG("ID_540593B2126C4FA59B61F9048F66CA52",1)</f>
        <v>=DISPIMG("ID_540593B2126C4FA59B61F9048F66CA52",1)</v>
      </c>
      <c r="G8" s="24" t="s">
        <v>23</v>
      </c>
      <c r="H8" s="21" t="s">
        <v>16</v>
      </c>
    </row>
    <row r="9" ht="67.7" spans="1:8">
      <c r="A9" s="9"/>
      <c r="B9" s="7"/>
      <c r="C9" s="8" t="s">
        <v>31</v>
      </c>
      <c r="D9" s="7" t="s">
        <v>165</v>
      </c>
      <c r="E9" s="7" t="str">
        <f>_xlfn.DISPIMG("ID_0CD3E37E5B8D4171A2A49F07302B038E",1)</f>
        <v>=DISPIMG("ID_0CD3E37E5B8D4171A2A49F07302B038E",1)</v>
      </c>
      <c r="F9" s="7" t="str">
        <f>_xlfn.DISPIMG("ID_B3EBA304534A45CA91CCCE16037C6459",1)</f>
        <v>=DISPIMG("ID_B3EBA304534A45CA91CCCE16037C6459",1)</v>
      </c>
      <c r="G9" s="24" t="s">
        <v>23</v>
      </c>
      <c r="H9" s="21" t="s">
        <v>16</v>
      </c>
    </row>
    <row r="10" ht="34" spans="1:8">
      <c r="A10" s="10" t="s">
        <v>33</v>
      </c>
      <c r="B10" s="7" t="s">
        <v>8</v>
      </c>
      <c r="C10" s="8" t="s">
        <v>154</v>
      </c>
      <c r="D10" s="7" t="s">
        <v>166</v>
      </c>
      <c r="E10" s="7" t="str">
        <f>_xlfn.DISPIMG("ID_567741D01EEC4DD5997D20B2F9D10E1E",1)</f>
        <v>=DISPIMG("ID_567741D01EEC4DD5997D20B2F9D10E1E",1)</v>
      </c>
      <c r="F10" s="7" t="str">
        <f>_xlfn.DISPIMG("ID_D2CC9B03C95640308B258CFB35921DED",1)</f>
        <v>=DISPIMG("ID_D2CC9B03C95640308B258CFB35921DED",1)</v>
      </c>
      <c r="G10" s="20" t="s">
        <v>156</v>
      </c>
      <c r="H10" s="22" t="s">
        <v>12</v>
      </c>
    </row>
    <row r="11" ht="27.65" spans="1:8">
      <c r="A11" s="11"/>
      <c r="B11" s="7"/>
      <c r="C11" s="8" t="s">
        <v>13</v>
      </c>
      <c r="D11" s="7" t="s">
        <v>167</v>
      </c>
      <c r="E11" s="7" t="str">
        <f>_xlfn.DISPIMG("ID_EC27901A25D14148A0E453F00238986D",1)</f>
        <v>=DISPIMG("ID_EC27901A25D14148A0E453F00238986D",1)</v>
      </c>
      <c r="F11" s="7" t="str">
        <f>_xlfn.DISPIMG("ID_54FAB88324F04F02A84FD8ACC3D5D295",1)</f>
        <v>=DISPIMG("ID_54FAB88324F04F02A84FD8ACC3D5D295",1)</v>
      </c>
      <c r="G11" s="20" t="s">
        <v>158</v>
      </c>
      <c r="H11" s="22" t="s">
        <v>12</v>
      </c>
    </row>
    <row r="12" ht="66.05" spans="1:8">
      <c r="A12" s="11"/>
      <c r="B12" s="7"/>
      <c r="C12" s="8" t="s">
        <v>17</v>
      </c>
      <c r="D12" s="7" t="s">
        <v>168</v>
      </c>
      <c r="E12" s="7" t="str">
        <f>_xlfn.DISPIMG("ID_9A7E50E0E54D4E0B9596953946AB4E48",1)</f>
        <v>=DISPIMG("ID_9A7E50E0E54D4E0B9596953946AB4E48",1)</v>
      </c>
      <c r="F12" s="7" t="str">
        <f>_xlfn.DISPIMG("ID_57CD8ACA0B844573A34123DF8222E197",1)</f>
        <v>=DISPIMG("ID_57CD8ACA0B844573A34123DF8222E197",1)</v>
      </c>
      <c r="G12" s="20" t="s">
        <v>160</v>
      </c>
      <c r="H12" s="22" t="s">
        <v>12</v>
      </c>
    </row>
    <row r="13" ht="78.2" spans="1:8">
      <c r="A13" s="11"/>
      <c r="B13" s="7" t="s">
        <v>20</v>
      </c>
      <c r="C13" s="8" t="s">
        <v>21</v>
      </c>
      <c r="D13" s="7" t="s">
        <v>169</v>
      </c>
      <c r="E13" s="7" t="str">
        <f>_xlfn.DISPIMG("ID_09445D3241DF4A14A8756B700E10C496",1)</f>
        <v>=DISPIMG("ID_09445D3241DF4A14A8756B700E10C496",1)</v>
      </c>
      <c r="F13" s="7" t="str">
        <f>_xlfn.DISPIMG("ID_78B1B19CD9B1417FB0D3FDD69049AE4B",1)</f>
        <v>=DISPIMG("ID_78B1B19CD9B1417FB0D3FDD69049AE4B",1)</v>
      </c>
      <c r="G13" s="24" t="s">
        <v>23</v>
      </c>
      <c r="H13" s="22" t="s">
        <v>12</v>
      </c>
    </row>
    <row r="14" ht="72.1" spans="1:8">
      <c r="A14" s="11"/>
      <c r="B14" s="7"/>
      <c r="C14" s="8" t="s">
        <v>24</v>
      </c>
      <c r="D14" s="7" t="s">
        <v>170</v>
      </c>
      <c r="E14" s="7" t="str">
        <f>_xlfn.DISPIMG("ID_082DBAFE57444D788AC7BB64CE0627CD",1)</f>
        <v>=DISPIMG("ID_082DBAFE57444D788AC7BB64CE0627CD",1)</v>
      </c>
      <c r="F14" s="25" t="str">
        <f>_xlfn.DISPIMG("ID_5251BD33A40C4037B21C5D2EDA4F3A70",1)</f>
        <v>=DISPIMG("ID_5251BD33A40C4037B21C5D2EDA4F3A70",1)</v>
      </c>
      <c r="G14" s="24" t="s">
        <v>23</v>
      </c>
      <c r="H14" s="22" t="s">
        <v>12</v>
      </c>
    </row>
    <row r="15" ht="82.5" spans="1:8">
      <c r="A15" s="11"/>
      <c r="B15" s="7" t="s">
        <v>26</v>
      </c>
      <c r="C15" s="8" t="s">
        <v>27</v>
      </c>
      <c r="D15" s="7" t="s">
        <v>171</v>
      </c>
      <c r="E15" s="7" t="str">
        <f>_xlfn.DISPIMG("ID_8994B5CA82DA4F46B4BAA6962B1DF481",1)</f>
        <v>=DISPIMG("ID_8994B5CA82DA4F46B4BAA6962B1DF481",1)</v>
      </c>
      <c r="F15" s="7" t="str">
        <f>_xlfn.DISPIMG("ID_1665C285783B4C97A2A60D0FFC55905D",1)</f>
        <v>=DISPIMG("ID_1665C285783B4C97A2A60D0FFC55905D",1)</v>
      </c>
      <c r="G15" s="24" t="s">
        <v>23</v>
      </c>
      <c r="H15" s="21" t="s">
        <v>16</v>
      </c>
    </row>
    <row r="16" ht="82.45" spans="1:8">
      <c r="A16" s="11"/>
      <c r="B16" s="7"/>
      <c r="C16" s="8" t="s">
        <v>29</v>
      </c>
      <c r="D16" s="7" t="s">
        <v>172</v>
      </c>
      <c r="E16" s="7" t="str">
        <f>_xlfn.DISPIMG("ID_2BB79C099B274BCBA82791F19ED9802F",1)</f>
        <v>=DISPIMG("ID_2BB79C099B274BCBA82791F19ED9802F",1)</v>
      </c>
      <c r="F16" s="7" t="str">
        <f>_xlfn.DISPIMG("ID_C47F35D7058E4F51A097E0B592A29A19",1)</f>
        <v>=DISPIMG("ID_C47F35D7058E4F51A097E0B592A29A19",1)</v>
      </c>
      <c r="G16" s="24" t="s">
        <v>23</v>
      </c>
      <c r="H16" s="21" t="s">
        <v>16</v>
      </c>
    </row>
    <row r="17" ht="83.85" spans="1:8">
      <c r="A17" s="11"/>
      <c r="B17" s="7"/>
      <c r="C17" s="8" t="s">
        <v>31</v>
      </c>
      <c r="D17" s="7" t="s">
        <v>173</v>
      </c>
      <c r="E17" s="7" t="str">
        <f>_xlfn.DISPIMG("ID_AFF5BFFD8C294322B9147031A47B1BA9",1)</f>
        <v>=DISPIMG("ID_AFF5BFFD8C294322B9147031A47B1BA9",1)</v>
      </c>
      <c r="F17" s="7" t="str">
        <f>_xlfn.DISPIMG("ID_DBA135E3731E47AA8B775966FFB39810",1)</f>
        <v>=DISPIMG("ID_DBA135E3731E47AA8B775966FFB39810",1)</v>
      </c>
      <c r="G17" s="24" t="s">
        <v>23</v>
      </c>
      <c r="H17" s="21" t="s">
        <v>16</v>
      </c>
    </row>
    <row r="18" ht="97.6" spans="1:8">
      <c r="A18" s="12" t="s">
        <v>42</v>
      </c>
      <c r="B18" s="7" t="s">
        <v>8</v>
      </c>
      <c r="C18" s="8" t="s">
        <v>154</v>
      </c>
      <c r="D18" s="7" t="s">
        <v>174</v>
      </c>
      <c r="E18" s="7" t="str">
        <f>_xlfn.DISPIMG("ID_248AB1D401B5467FB1090C231921141B",1)</f>
        <v>=DISPIMG("ID_248AB1D401B5467FB1090C231921141B",1)</v>
      </c>
      <c r="F18" s="7" t="str">
        <f>_xlfn.DISPIMG("ID_4DE1918CB84C4A1CA37EE23686F39FB4",1)</f>
        <v>=DISPIMG("ID_4DE1918CB84C4A1CA37EE23686F39FB4",1)</v>
      </c>
      <c r="G18" s="20" t="s">
        <v>156</v>
      </c>
      <c r="H18" s="21" t="s">
        <v>16</v>
      </c>
    </row>
    <row r="19" ht="102.95" spans="1:8">
      <c r="A19" s="13"/>
      <c r="B19" s="7"/>
      <c r="C19" s="8" t="s">
        <v>13</v>
      </c>
      <c r="D19" s="7" t="s">
        <v>175</v>
      </c>
      <c r="E19" s="7" t="str">
        <f>_xlfn.DISPIMG("ID_14DBAAC7811A42539951B959F79528B6",1)</f>
        <v>=DISPIMG("ID_14DBAAC7811A42539951B959F79528B6",1)</v>
      </c>
      <c r="F19" s="7" t="str">
        <f>_xlfn.DISPIMG("ID_687076EAA11A43138CED1C4ECF9223AB",1)</f>
        <v>=DISPIMG("ID_687076EAA11A43138CED1C4ECF9223AB",1)</v>
      </c>
      <c r="G19" s="20" t="s">
        <v>158</v>
      </c>
      <c r="H19" s="21" t="s">
        <v>16</v>
      </c>
    </row>
    <row r="20" ht="97.9" spans="1:8">
      <c r="A20" s="13"/>
      <c r="B20" s="7"/>
      <c r="C20" s="8" t="s">
        <v>17</v>
      </c>
      <c r="D20" s="7" t="s">
        <v>176</v>
      </c>
      <c r="E20" s="7" t="str">
        <f>_xlfn.DISPIMG("ID_8A9A6476334841D7AD9FE84FAA76BDAB",1)</f>
        <v>=DISPIMG("ID_8A9A6476334841D7AD9FE84FAA76BDAB",1)</v>
      </c>
      <c r="F20" s="7" t="str">
        <f>_xlfn.DISPIMG("ID_C43407B0BA6C42909DECFFC2FC7D101C",1)</f>
        <v>=DISPIMG("ID_C43407B0BA6C42909DECFFC2FC7D101C",1)</v>
      </c>
      <c r="G20" s="20" t="s">
        <v>160</v>
      </c>
      <c r="H20" s="21" t="s">
        <v>16</v>
      </c>
    </row>
    <row r="21" ht="103.55" spans="1:8">
      <c r="A21" s="13"/>
      <c r="B21" s="7" t="s">
        <v>20</v>
      </c>
      <c r="C21" s="8" t="s">
        <v>21</v>
      </c>
      <c r="D21" s="7" t="s">
        <v>177</v>
      </c>
      <c r="E21" s="7" t="str">
        <f>_xlfn.DISPIMG("ID_4C2BA0F3746F40E6ABDD2DEA3C90B370",1)</f>
        <v>=DISPIMG("ID_4C2BA0F3746F40E6ABDD2DEA3C90B370",1)</v>
      </c>
      <c r="F21" s="7" t="str">
        <f>_xlfn.DISPIMG("ID_B5A7D18BF9124EF5AB8209D8DE5BA41C",1)</f>
        <v>=DISPIMG("ID_B5A7D18BF9124EF5AB8209D8DE5BA41C",1)</v>
      </c>
      <c r="G21" s="24" t="s">
        <v>23</v>
      </c>
      <c r="H21" s="21" t="s">
        <v>16</v>
      </c>
    </row>
    <row r="22" ht="81.4" spans="1:8">
      <c r="A22" s="13"/>
      <c r="B22" s="7"/>
      <c r="C22" s="8" t="s">
        <v>24</v>
      </c>
      <c r="D22" s="7" t="s">
        <v>55</v>
      </c>
      <c r="E22" s="7" t="str">
        <f>_xlfn.DISPIMG("ID_F6BBD14A49364E7991741E1EC2FDB86D",1)</f>
        <v>=DISPIMG("ID_F6BBD14A49364E7991741E1EC2FDB86D",1)</v>
      </c>
      <c r="F22" s="7" t="str">
        <f>_xlfn.DISPIMG("ID_B2829EA8AD8048F19FEDD67961891E83",1)</f>
        <v>=DISPIMG("ID_B2829EA8AD8048F19FEDD67961891E83",1)</v>
      </c>
      <c r="G22" s="24" t="s">
        <v>23</v>
      </c>
      <c r="H22" s="22" t="s">
        <v>12</v>
      </c>
    </row>
    <row r="23" ht="109.9" spans="1:8">
      <c r="A23" s="13"/>
      <c r="B23" s="7" t="s">
        <v>26</v>
      </c>
      <c r="C23" s="8" t="s">
        <v>27</v>
      </c>
      <c r="D23" s="7" t="s">
        <v>178</v>
      </c>
      <c r="E23" s="7" t="str">
        <f>_xlfn.DISPIMG("ID_48E7B7737B514308B68C54252AAF5ECB",1)</f>
        <v>=DISPIMG("ID_48E7B7737B514308B68C54252AAF5ECB",1)</v>
      </c>
      <c r="F23" s="7" t="str">
        <f>_xlfn.DISPIMG("ID_9506A3F889764A849421C378A30AB327",1)</f>
        <v>=DISPIMG("ID_9506A3F889764A849421C378A30AB327",1)</v>
      </c>
      <c r="G23" s="24" t="s">
        <v>23</v>
      </c>
      <c r="H23" s="21" t="s">
        <v>16</v>
      </c>
    </row>
    <row r="24" ht="93.7" spans="1:8">
      <c r="A24" s="13"/>
      <c r="B24" s="7"/>
      <c r="C24" s="8" t="s">
        <v>29</v>
      </c>
      <c r="D24" s="7" t="s">
        <v>55</v>
      </c>
      <c r="E24" s="7" t="str">
        <f>_xlfn.DISPIMG("ID_1CBFDE40CCD74ADDA37E541A22DBA665",1)</f>
        <v>=DISPIMG("ID_1CBFDE40CCD74ADDA37E541A22DBA665",1)</v>
      </c>
      <c r="F24" s="7" t="str">
        <f>_xlfn.DISPIMG("ID_675165E0D64E4750BE723191D0A2C3A3",1)</f>
        <v>=DISPIMG("ID_675165E0D64E4750BE723191D0A2C3A3",1)</v>
      </c>
      <c r="G24" s="24" t="s">
        <v>23</v>
      </c>
      <c r="H24" s="22" t="s">
        <v>12</v>
      </c>
    </row>
    <row r="25" ht="101.2" spans="1:8">
      <c r="A25" s="13"/>
      <c r="B25" s="7"/>
      <c r="C25" s="8" t="s">
        <v>31</v>
      </c>
      <c r="D25" s="7" t="s">
        <v>179</v>
      </c>
      <c r="E25" s="7" t="str">
        <f>_xlfn.DISPIMG("ID_8D6DF49AFB5C4D9BB1E5805EF828A70D",1)</f>
        <v>=DISPIMG("ID_8D6DF49AFB5C4D9BB1E5805EF828A70D",1)</v>
      </c>
      <c r="F25" s="7" t="str">
        <f>_xlfn.DISPIMG("ID_2FE4CD75B28E422B9122867B84F57E2F",1)</f>
        <v>=DISPIMG("ID_2FE4CD75B28E422B9122867B84F57E2F",1)</v>
      </c>
      <c r="G25" s="24" t="s">
        <v>23</v>
      </c>
      <c r="H25" s="21" t="s">
        <v>16</v>
      </c>
    </row>
    <row r="26" ht="28.15" spans="1:8">
      <c r="A26" s="14" t="s">
        <v>51</v>
      </c>
      <c r="B26" s="7" t="s">
        <v>8</v>
      </c>
      <c r="C26" s="8" t="s">
        <v>154</v>
      </c>
      <c r="D26" s="7" t="s">
        <v>180</v>
      </c>
      <c r="E26" s="7" t="str">
        <f>_xlfn.DISPIMG("ID_70E84EE0D0654AC6B0F30C07BCC1FBD7",1)</f>
        <v>=DISPIMG("ID_70E84EE0D0654AC6B0F30C07BCC1FBD7",1)</v>
      </c>
      <c r="F26" s="7" t="str">
        <f>_xlfn.DISPIMG("ID_09F4A9B0CEE844CC9C9A26C347742C85",1)</f>
        <v>=DISPIMG("ID_09F4A9B0CEE844CC9C9A26C347742C85",1)</v>
      </c>
      <c r="G26" s="20" t="s">
        <v>156</v>
      </c>
      <c r="H26" s="21" t="s">
        <v>16</v>
      </c>
    </row>
    <row r="27" ht="66" spans="1:8">
      <c r="A27" s="15"/>
      <c r="B27" s="7"/>
      <c r="C27" s="8" t="s">
        <v>13</v>
      </c>
      <c r="D27" s="7" t="s">
        <v>181</v>
      </c>
      <c r="E27" s="7" t="str">
        <f>_xlfn.DISPIMG("ID_FFE51C5975CB4679B2BCF541982F2AB6",1)</f>
        <v>=DISPIMG("ID_FFE51C5975CB4679B2BCF541982F2AB6",1)</v>
      </c>
      <c r="F27" s="7" t="str">
        <f>_xlfn.DISPIMG("ID_DD9DDBCC3AED4F1A946B5B0285EA6FCE",1)</f>
        <v>=DISPIMG("ID_DD9DDBCC3AED4F1A946B5B0285EA6FCE",1)</v>
      </c>
      <c r="G27" s="20" t="s">
        <v>158</v>
      </c>
      <c r="H27" s="21" t="s">
        <v>16</v>
      </c>
    </row>
    <row r="28" ht="88.35" spans="1:8">
      <c r="A28" s="15"/>
      <c r="B28" s="7"/>
      <c r="C28" s="8" t="s">
        <v>17</v>
      </c>
      <c r="D28" s="7" t="s">
        <v>182</v>
      </c>
      <c r="E28" s="7" t="str">
        <f>_xlfn.DISPIMG("ID_0390A1D85AE54AF9A5398035D06B7068",1)</f>
        <v>=DISPIMG("ID_0390A1D85AE54AF9A5398035D06B7068",1)</v>
      </c>
      <c r="F28" s="7" t="str">
        <f>_xlfn.DISPIMG("ID_AEE8C466C30C44C5B3691BAFACE10C80",1)</f>
        <v>=DISPIMG("ID_AEE8C466C30C44C5B3691BAFACE10C80",1)</v>
      </c>
      <c r="G28" s="20" t="s">
        <v>160</v>
      </c>
      <c r="H28" s="21" t="s">
        <v>16</v>
      </c>
    </row>
    <row r="29" ht="139.3" spans="1:8">
      <c r="A29" s="15"/>
      <c r="B29" s="7" t="s">
        <v>20</v>
      </c>
      <c r="C29" s="8" t="s">
        <v>21</v>
      </c>
      <c r="D29" s="7" t="s">
        <v>183</v>
      </c>
      <c r="E29" s="7" t="str">
        <f>_xlfn.DISPIMG("ID_8BE160D7E6824CF5A7D5775DC467868B",1)</f>
        <v>=DISPIMG("ID_8BE160D7E6824CF5A7D5775DC467868B",1)</v>
      </c>
      <c r="F29" s="7" t="str">
        <f>_xlfn.DISPIMG("ID_9230F4ADA95B4DAB9E7648051D70279A",1)</f>
        <v>=DISPIMG("ID_9230F4ADA95B4DAB9E7648051D70279A",1)</v>
      </c>
      <c r="G29" s="24" t="s">
        <v>23</v>
      </c>
      <c r="H29" s="21" t="s">
        <v>16</v>
      </c>
    </row>
    <row r="30" ht="85.5" spans="1:8">
      <c r="A30" s="15"/>
      <c r="B30" s="7"/>
      <c r="C30" s="8" t="s">
        <v>24</v>
      </c>
      <c r="D30" s="7" t="s">
        <v>184</v>
      </c>
      <c r="E30" s="7" t="str">
        <f>_xlfn.DISPIMG("ID_C3CB1D31B21144679299FA75DF28B4C3",1)</f>
        <v>=DISPIMG("ID_C3CB1D31B21144679299FA75DF28B4C3",1)</v>
      </c>
      <c r="F30" s="7" t="str">
        <f>_xlfn.DISPIMG("ID_126674A5F08D43BA8E152308D326B2D9",1)</f>
        <v>=DISPIMG("ID_126674A5F08D43BA8E152308D326B2D9",1)</v>
      </c>
      <c r="G30" s="24" t="s">
        <v>23</v>
      </c>
      <c r="H30" s="21" t="s">
        <v>16</v>
      </c>
    </row>
    <row r="31" ht="124.2" spans="1:8">
      <c r="A31" s="15"/>
      <c r="B31" s="7" t="s">
        <v>26</v>
      </c>
      <c r="C31" s="8" t="s">
        <v>27</v>
      </c>
      <c r="D31" s="7" t="s">
        <v>185</v>
      </c>
      <c r="E31" s="7" t="str">
        <f>_xlfn.DISPIMG("ID_C3594CBDDE434DEC9CF4E80801D32012",1)</f>
        <v>=DISPIMG("ID_C3594CBDDE434DEC9CF4E80801D32012",1)</v>
      </c>
      <c r="F31" s="7" t="str">
        <f>_xlfn.DISPIMG("ID_7A3FAD766495474F872B6F36D4C1FD79",1)</f>
        <v>=DISPIMG("ID_7A3FAD766495474F872B6F36D4C1FD79",1)</v>
      </c>
      <c r="G31" s="24" t="s">
        <v>23</v>
      </c>
      <c r="H31" s="21" t="s">
        <v>16</v>
      </c>
    </row>
    <row r="32" ht="94.55" spans="1:8">
      <c r="A32" s="15"/>
      <c r="B32" s="7"/>
      <c r="C32" s="8" t="s">
        <v>29</v>
      </c>
      <c r="D32" s="7" t="s">
        <v>186</v>
      </c>
      <c r="E32" s="7" t="str">
        <f>_xlfn.DISPIMG("ID_4628DF1ACD6640F195E6BAA036EDF7BE",1)</f>
        <v>=DISPIMG("ID_4628DF1ACD6640F195E6BAA036EDF7BE",1)</v>
      </c>
      <c r="F32" s="7" t="str">
        <f>_xlfn.DISPIMG("ID_451002977374434891D0846F1C3EEEA8",1)</f>
        <v>=DISPIMG("ID_451002977374434891D0846F1C3EEEA8",1)</v>
      </c>
      <c r="G32" s="24" t="s">
        <v>23</v>
      </c>
      <c r="H32" s="21" t="s">
        <v>16</v>
      </c>
    </row>
    <row r="33" ht="123.1" spans="1:8">
      <c r="A33" s="16"/>
      <c r="B33" s="7"/>
      <c r="C33" s="8" t="s">
        <v>31</v>
      </c>
      <c r="D33" s="7" t="s">
        <v>187</v>
      </c>
      <c r="E33" s="7" t="str">
        <f>_xlfn.DISPIMG("ID_323CD45DBEDA4B6AA31AA3AC0A4840CA",1)</f>
        <v>=DISPIMG("ID_323CD45DBEDA4B6AA31AA3AC0A4840CA",1)</v>
      </c>
      <c r="F33" s="7" t="str">
        <f>_xlfn.DISPIMG("ID_9CDD97BDC8C9401CA646926E4E24570B",1)</f>
        <v>=DISPIMG("ID_9CDD97BDC8C9401CA646926E4E24570B",1)</v>
      </c>
      <c r="G33" s="24" t="s">
        <v>23</v>
      </c>
      <c r="H33" s="21" t="s">
        <v>16</v>
      </c>
    </row>
    <row r="34" ht="34.5" spans="1:8">
      <c r="A34" s="17" t="s">
        <v>59</v>
      </c>
      <c r="B34" s="7" t="s">
        <v>8</v>
      </c>
      <c r="C34" s="8" t="s">
        <v>154</v>
      </c>
      <c r="D34" s="7" t="s">
        <v>188</v>
      </c>
      <c r="E34" s="7" t="str">
        <f>_xlfn.DISPIMG("ID_E1EFE131B7004E23A24C0E40DBE460AE",1)</f>
        <v>=DISPIMG("ID_E1EFE131B7004E23A24C0E40DBE460AE",1)</v>
      </c>
      <c r="F34" s="7" t="str">
        <f>_xlfn.DISPIMG("ID_124B13499B7041D3A1ADD6E3FD1D3CD9",1)</f>
        <v>=DISPIMG("ID_124B13499B7041D3A1ADD6E3FD1D3CD9",1)</v>
      </c>
      <c r="G34" s="20" t="s">
        <v>156</v>
      </c>
      <c r="H34" s="21" t="s">
        <v>16</v>
      </c>
    </row>
    <row r="35" ht="30.25" spans="1:8">
      <c r="A35" s="17"/>
      <c r="B35" s="7"/>
      <c r="C35" s="8" t="s">
        <v>13</v>
      </c>
      <c r="D35" s="7" t="s">
        <v>189</v>
      </c>
      <c r="E35" s="7" t="str">
        <f>_xlfn.DISPIMG("ID_3DA02B96EBE34DDF9021BF4C7B3536EE",1)</f>
        <v>=DISPIMG("ID_3DA02B96EBE34DDF9021BF4C7B3536EE",1)</v>
      </c>
      <c r="F35" s="7" t="str">
        <f>_xlfn.DISPIMG("ID_63F54D53843541AC9AE955A75463D873",1)</f>
        <v>=DISPIMG("ID_63F54D53843541AC9AE955A75463D873",1)</v>
      </c>
      <c r="G35" s="20" t="s">
        <v>158</v>
      </c>
      <c r="H35" s="21" t="s">
        <v>16</v>
      </c>
    </row>
    <row r="36" ht="64.05" spans="1:8">
      <c r="A36" s="17"/>
      <c r="B36" s="7"/>
      <c r="C36" s="8" t="s">
        <v>17</v>
      </c>
      <c r="D36" s="7" t="s">
        <v>190</v>
      </c>
      <c r="E36" s="7" t="str">
        <f>_xlfn.DISPIMG("ID_0B08A1BD092A42E79E2578A68C9D1D3B",1)</f>
        <v>=DISPIMG("ID_0B08A1BD092A42E79E2578A68C9D1D3B",1)</v>
      </c>
      <c r="F36" s="7" t="str">
        <f>_xlfn.DISPIMG("ID_8CAD9976734542509C0586A301942313",1)</f>
        <v>=DISPIMG("ID_8CAD9976734542509C0586A301942313",1)</v>
      </c>
      <c r="G36" s="20" t="s">
        <v>160</v>
      </c>
      <c r="H36" s="21" t="s">
        <v>16</v>
      </c>
    </row>
    <row r="37" ht="97.7" spans="1:8">
      <c r="A37" s="17"/>
      <c r="B37" s="7" t="s">
        <v>20</v>
      </c>
      <c r="C37" s="8" t="s">
        <v>21</v>
      </c>
      <c r="D37" s="7" t="s">
        <v>191</v>
      </c>
      <c r="E37" s="7" t="str">
        <f>_xlfn.DISPIMG("ID_2E347CD5442A4DDDA24B27831717B688",1)</f>
        <v>=DISPIMG("ID_2E347CD5442A4DDDA24B27831717B688",1)</v>
      </c>
      <c r="F37" s="7" t="str">
        <f>_xlfn.DISPIMG("ID_89C9532755834ED2B8D6BC225D25E18E",1)</f>
        <v>=DISPIMG("ID_89C9532755834ED2B8D6BC225D25E18E",1)</v>
      </c>
      <c r="G37" s="24" t="s">
        <v>23</v>
      </c>
      <c r="H37" s="21" t="s">
        <v>16</v>
      </c>
    </row>
    <row r="38" ht="76.8" spans="1:8">
      <c r="A38" s="17"/>
      <c r="B38" s="7"/>
      <c r="C38" s="8" t="s">
        <v>24</v>
      </c>
      <c r="D38" s="7" t="s">
        <v>192</v>
      </c>
      <c r="E38" s="7" t="str">
        <f>_xlfn.DISPIMG("ID_60FA5FF1560B4CB0B6FA9F7FFB7B63D0",1)</f>
        <v>=DISPIMG("ID_60FA5FF1560B4CB0B6FA9F7FFB7B63D0",1)</v>
      </c>
      <c r="F38" s="7" t="str">
        <f>_xlfn.DISPIMG("ID_890D580A029C4504A0846AE9E84C4D3C",1)</f>
        <v>=DISPIMG("ID_890D580A029C4504A0846AE9E84C4D3C",1)</v>
      </c>
      <c r="G38" s="24" t="s">
        <v>23</v>
      </c>
      <c r="H38" s="21" t="s">
        <v>16</v>
      </c>
    </row>
    <row r="39" ht="84" spans="1:8">
      <c r="A39" s="17"/>
      <c r="B39" s="7" t="s">
        <v>26</v>
      </c>
      <c r="C39" s="8" t="s">
        <v>27</v>
      </c>
      <c r="D39" s="18" t="s">
        <v>193</v>
      </c>
      <c r="E39" s="18" t="str">
        <f>_xlfn.DISPIMG("ID_99A60D89232B4D8D8DE5B9F97A779856",1)</f>
        <v>=DISPIMG("ID_99A60D89232B4D8D8DE5B9F97A779856",1)</v>
      </c>
      <c r="F39" s="18" t="str">
        <f>_xlfn.DISPIMG("ID_0743B640EFEB430289D6693D3364C29C",1)</f>
        <v>=DISPIMG("ID_0743B640EFEB430289D6693D3364C29C",1)</v>
      </c>
      <c r="G39" s="24" t="s">
        <v>23</v>
      </c>
      <c r="H39" s="21" t="s">
        <v>16</v>
      </c>
    </row>
    <row r="40" ht="101" spans="1:8">
      <c r="A40" s="17"/>
      <c r="B40" s="7"/>
      <c r="C40" s="8" t="s">
        <v>29</v>
      </c>
      <c r="D40" s="18" t="s">
        <v>194</v>
      </c>
      <c r="E40" s="18" t="str">
        <f>_xlfn.DISPIMG("ID_E6B9A32C9F1B4F969CE89E49C8AFAA60",1)</f>
        <v>=DISPIMG("ID_E6B9A32C9F1B4F969CE89E49C8AFAA60",1)</v>
      </c>
      <c r="F40" s="18" t="str">
        <f>_xlfn.DISPIMG("ID_1CDFE6E982C94B288F219703DF8CC253",1)</f>
        <v>=DISPIMG("ID_1CDFE6E982C94B288F219703DF8CC253",1)</v>
      </c>
      <c r="G40" s="24" t="s">
        <v>23</v>
      </c>
      <c r="H40" s="21" t="s">
        <v>16</v>
      </c>
    </row>
    <row r="41" ht="84" spans="1:8">
      <c r="A41" s="17"/>
      <c r="B41" s="7"/>
      <c r="C41" s="8" t="s">
        <v>31</v>
      </c>
      <c r="D41" s="18" t="s">
        <v>195</v>
      </c>
      <c r="E41" s="18" t="str">
        <f>_xlfn.DISPIMG("ID_8DCE019202D5428DA25F52D492342726",1)</f>
        <v>=DISPIMG("ID_8DCE019202D5428DA25F52D492342726",1)</v>
      </c>
      <c r="F41" s="18" t="str">
        <f>_xlfn.DISPIMG("ID_A81F689E9E144F3F8DEBECA283B21F27",1)</f>
        <v>=DISPIMG("ID_A81F689E9E144F3F8DEBECA283B21F27",1)</v>
      </c>
      <c r="G41" s="24" t="s">
        <v>23</v>
      </c>
      <c r="H41" s="21" t="s">
        <v>16</v>
      </c>
    </row>
  </sheetData>
  <mergeCells count="20">
    <mergeCell ref="A2:A9"/>
    <mergeCell ref="A10:A17"/>
    <mergeCell ref="A18:A25"/>
    <mergeCell ref="A26:A33"/>
    <mergeCell ref="A34:A41"/>
    <mergeCell ref="B2:B4"/>
    <mergeCell ref="B5:B6"/>
    <mergeCell ref="B7:B9"/>
    <mergeCell ref="B10:B12"/>
    <mergeCell ref="B13:B14"/>
    <mergeCell ref="B15:B17"/>
    <mergeCell ref="B18:B20"/>
    <mergeCell ref="B21:B22"/>
    <mergeCell ref="B23:B25"/>
    <mergeCell ref="B26:B28"/>
    <mergeCell ref="B29:B30"/>
    <mergeCell ref="B31:B33"/>
    <mergeCell ref="B34:B36"/>
    <mergeCell ref="B37:B38"/>
    <mergeCell ref="B39:B41"/>
  </mergeCells>
  <pageMargins left="0.75" right="0.75" top="1" bottom="1" header="0.5" footer="0.5"/>
  <headerFooter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人员信息（100）</vt:lpstr>
      <vt:lpstr>人员信息（1000）</vt:lpstr>
      <vt:lpstr>人员信息（10000） </vt:lpstr>
      <vt:lpstr>人员信息（100000）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Garvey</dc:creator>
  <cp:lastModifiedBy>熊家伟</cp:lastModifiedBy>
  <dcterms:created xsi:type="dcterms:W3CDTF">2026-01-10T10:26:00Z</dcterms:created>
  <dcterms:modified xsi:type="dcterms:W3CDTF">2026-01-12T18:40:07Z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1B6EF00A0F89E0F33BE35C6994C43EA1_41</vt:lpwstr>
  </property>
  <property fmtid="{D5CDD505-2E9C-101B-9397-08002B2CF9AE}" pid="3" name="KSOProductBuildVer">
    <vt:lpwstr>2052-7.5.1.8994</vt:lpwstr>
  </property>
</Properties>
</file>